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54 Team 54\40.00_Verschiedenes\Statistik\Schulstatistik\Schulstatistik 2020-21\"/>
    </mc:Choice>
  </mc:AlternateContent>
  <bookViews>
    <workbookView xWindow="0" yWindow="0" windowWidth="28800" windowHeight="11400"/>
  </bookViews>
  <sheets>
    <sheet name="Gesamt  Statistik 2020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6" i="1" l="1"/>
  <c r="BF16" i="1"/>
  <c r="BB16" i="1"/>
  <c r="AX16" i="1"/>
  <c r="AY16" i="1"/>
  <c r="AZ16" i="1"/>
  <c r="BD7" i="1" l="1"/>
  <c r="BD6" i="1"/>
  <c r="BD5" i="1"/>
  <c r="BD16" i="1"/>
  <c r="BI16" i="1"/>
  <c r="BJ16" i="1" l="1"/>
  <c r="BK16" i="1" s="1"/>
  <c r="BG5" i="1"/>
  <c r="BF36" i="1"/>
  <c r="AW37" i="1"/>
  <c r="AW36" i="1"/>
  <c r="AS36" i="1"/>
  <c r="AS37" i="1"/>
  <c r="AS24" i="1"/>
  <c r="U37" i="1"/>
  <c r="AS16" i="1"/>
  <c r="AW16" i="1"/>
  <c r="BA16" i="1"/>
  <c r="AZ37" i="1"/>
  <c r="BA37" i="1" s="1"/>
  <c r="BK36" i="1"/>
  <c r="BJ36" i="1"/>
  <c r="BK34" i="1"/>
  <c r="BK33" i="1"/>
  <c r="BK32" i="1"/>
  <c r="BK29" i="1"/>
  <c r="BK28" i="1"/>
  <c r="BK27" i="1"/>
  <c r="BK24" i="1"/>
  <c r="BK23" i="1"/>
  <c r="BK22" i="1"/>
  <c r="BK19" i="1"/>
  <c r="BJ34" i="1"/>
  <c r="BJ33" i="1"/>
  <c r="BJ32" i="1"/>
  <c r="BJ29" i="1"/>
  <c r="BJ28" i="1"/>
  <c r="BJ27" i="1"/>
  <c r="BJ24" i="1"/>
  <c r="BJ23" i="1"/>
  <c r="BJ22" i="1"/>
  <c r="BJ19" i="1"/>
  <c r="AZ36" i="1"/>
  <c r="AZ29" i="1"/>
  <c r="AZ34" i="1"/>
  <c r="BB37" i="1"/>
  <c r="BC37" i="1" s="1"/>
  <c r="AZ33" i="1"/>
  <c r="AZ32" i="1"/>
  <c r="AZ28" i="1"/>
  <c r="AZ19" i="1"/>
  <c r="BD37" i="1" l="1"/>
  <c r="BE37" i="1" s="1"/>
  <c r="AS27" i="1" l="1"/>
  <c r="AS29" i="1"/>
  <c r="BD8" i="1" l="1"/>
  <c r="BD9" i="1"/>
  <c r="BD10" i="1"/>
  <c r="BD11" i="1"/>
  <c r="BD12" i="1"/>
  <c r="BD13" i="1"/>
  <c r="BD14" i="1"/>
  <c r="BD15" i="1"/>
  <c r="BJ10" i="1" l="1"/>
  <c r="BA34" i="1" l="1"/>
  <c r="BA33" i="1"/>
  <c r="BA32" i="1"/>
  <c r="AX9" i="1" l="1"/>
  <c r="AW9" i="1"/>
  <c r="Q9" i="1"/>
  <c r="O9" i="1"/>
  <c r="N9" i="1"/>
  <c r="L9" i="1"/>
  <c r="K9" i="1"/>
  <c r="I9" i="1"/>
  <c r="H9" i="1"/>
  <c r="F9" i="1"/>
  <c r="E9" i="1"/>
  <c r="C9" i="1"/>
  <c r="BH37" i="1" l="1"/>
  <c r="BF34" i="1"/>
  <c r="BF29" i="1"/>
  <c r="BF24" i="1"/>
  <c r="AZ24" i="1"/>
  <c r="BF37" i="1" l="1"/>
  <c r="BJ37" i="1" s="1"/>
  <c r="BK37" i="1" s="1"/>
  <c r="BJ6" i="1"/>
  <c r="BJ7" i="1"/>
  <c r="BJ8" i="1"/>
  <c r="BJ11" i="1"/>
  <c r="BJ12" i="1"/>
  <c r="BJ13" i="1"/>
  <c r="BJ14" i="1"/>
  <c r="BJ15" i="1"/>
  <c r="BJ5" i="1"/>
  <c r="BJ9" i="1"/>
  <c r="W34" i="1"/>
  <c r="X34" i="1"/>
  <c r="Z34" i="1"/>
  <c r="AA34" i="1"/>
  <c r="AC34" i="1"/>
  <c r="AD34" i="1"/>
  <c r="AF34" i="1"/>
  <c r="AG34" i="1"/>
  <c r="AI34" i="1"/>
  <c r="AJ34" i="1"/>
  <c r="AM34" i="1"/>
  <c r="AP34" i="1"/>
  <c r="P37" i="1"/>
  <c r="AI24" i="1"/>
  <c r="AI36" i="1" s="1"/>
  <c r="AF24" i="1"/>
  <c r="AC24" i="1"/>
  <c r="AA24" i="1"/>
  <c r="AU9" i="1" l="1"/>
  <c r="AS9" i="1"/>
  <c r="AU6" i="1"/>
  <c r="AU7" i="1"/>
  <c r="AU8" i="1"/>
  <c r="AU10" i="1"/>
  <c r="AU11" i="1"/>
  <c r="AU12" i="1"/>
  <c r="AU13" i="1"/>
  <c r="AU14" i="1"/>
  <c r="AU15" i="1"/>
  <c r="AU5" i="1"/>
  <c r="AS6" i="1"/>
  <c r="AS7" i="1"/>
  <c r="AS8" i="1"/>
  <c r="AS10" i="1"/>
  <c r="AS11" i="1"/>
  <c r="AS12" i="1"/>
  <c r="AS13" i="1"/>
  <c r="AS14" i="1"/>
  <c r="AS15" i="1"/>
  <c r="BK15" i="1" s="1"/>
  <c r="E16" i="1"/>
  <c r="F16" i="1"/>
  <c r="H16" i="1"/>
  <c r="I16" i="1"/>
  <c r="K16" i="1"/>
  <c r="L16" i="1"/>
  <c r="N16" i="1"/>
  <c r="C16" i="1"/>
  <c r="C37" i="1" s="1"/>
  <c r="BG15" i="1" l="1"/>
  <c r="BC15" i="1"/>
  <c r="BI15" i="1"/>
  <c r="BE15" i="1"/>
  <c r="BA15" i="1"/>
  <c r="BK10" i="1"/>
  <c r="BI10" i="1"/>
  <c r="BE10" i="1"/>
  <c r="BA10" i="1"/>
  <c r="BG10" i="1"/>
  <c r="BC10" i="1"/>
  <c r="BE11" i="1"/>
  <c r="BG11" i="1"/>
  <c r="BI11" i="1"/>
  <c r="BA11" i="1"/>
  <c r="BC11" i="1"/>
  <c r="BK11" i="1"/>
  <c r="BG14" i="1"/>
  <c r="BE14" i="1"/>
  <c r="BA14" i="1"/>
  <c r="BK14" i="1"/>
  <c r="BI14" i="1"/>
  <c r="BC14" i="1"/>
  <c r="BC12" i="1"/>
  <c r="BK12" i="1"/>
  <c r="BI12" i="1"/>
  <c r="BA12" i="1"/>
  <c r="BG12" i="1"/>
  <c r="BE12" i="1"/>
  <c r="BG9" i="1"/>
  <c r="BA9" i="1"/>
  <c r="BK9" i="1"/>
  <c r="BI9" i="1"/>
  <c r="BE9" i="1"/>
  <c r="BC9" i="1"/>
  <c r="BG7" i="1"/>
  <c r="BA7" i="1"/>
  <c r="BI7" i="1"/>
  <c r="BE7" i="1"/>
  <c r="BC7" i="1"/>
  <c r="BK7" i="1"/>
  <c r="BE6" i="1"/>
  <c r="BK6" i="1"/>
  <c r="BI6" i="1"/>
  <c r="BC6" i="1"/>
  <c r="BG6" i="1"/>
  <c r="BA6" i="1"/>
  <c r="BC13" i="1"/>
  <c r="BG13" i="1"/>
  <c r="BK13" i="1"/>
  <c r="BI13" i="1"/>
  <c r="BA13" i="1"/>
  <c r="BE13" i="1"/>
  <c r="BK8" i="1"/>
  <c r="BI8" i="1"/>
  <c r="BG8" i="1"/>
  <c r="BE8" i="1"/>
  <c r="BA8" i="1"/>
  <c r="BC8" i="1"/>
  <c r="Q16" i="1"/>
  <c r="O16" i="1"/>
  <c r="AX29" i="1"/>
  <c r="AW29" i="1"/>
  <c r="AX24" i="1"/>
  <c r="AU16" i="1" l="1"/>
  <c r="Q37" i="1"/>
  <c r="O37" i="1"/>
  <c r="AG24" i="1"/>
  <c r="AG36" i="1" s="1"/>
  <c r="AD24" i="1"/>
  <c r="BC16" i="1" l="1"/>
  <c r="BG16" i="1"/>
  <c r="BE16" i="1"/>
  <c r="T34" i="1" l="1"/>
  <c r="U34" i="1"/>
  <c r="AW34" i="1"/>
  <c r="R34" i="1"/>
  <c r="AX34" i="1"/>
  <c r="AX36" i="1" s="1"/>
  <c r="AX37" i="1" s="1"/>
  <c r="AS22" i="1"/>
  <c r="BG22" i="1" l="1"/>
  <c r="BA22" i="1"/>
  <c r="M37" i="1" l="1"/>
  <c r="J37" i="1"/>
  <c r="G37" i="1"/>
  <c r="D37" i="1"/>
  <c r="AI37" i="1"/>
  <c r="AG37" i="1"/>
  <c r="AS33" i="1"/>
  <c r="AR33" i="1"/>
  <c r="AO33" i="1"/>
  <c r="AS32" i="1"/>
  <c r="AR32" i="1"/>
  <c r="AR34" i="1" s="1"/>
  <c r="AO32" i="1"/>
  <c r="AO34" i="1" s="1"/>
  <c r="AL32" i="1"/>
  <c r="AL34" i="1" s="1"/>
  <c r="AP29" i="1"/>
  <c r="AM29" i="1"/>
  <c r="AJ29" i="1"/>
  <c r="AF29" i="1"/>
  <c r="AD29" i="1"/>
  <c r="AC29" i="1"/>
  <c r="AA29" i="1"/>
  <c r="Z29" i="1"/>
  <c r="X29" i="1"/>
  <c r="W29" i="1"/>
  <c r="U29" i="1"/>
  <c r="T29" i="1"/>
  <c r="T36" i="1" s="1"/>
  <c r="R29" i="1"/>
  <c r="AS28" i="1"/>
  <c r="BA28" i="1" s="1"/>
  <c r="AR29" i="1"/>
  <c r="AR36" i="1" s="1"/>
  <c r="AW24" i="1"/>
  <c r="Z24" i="1"/>
  <c r="X24" i="1"/>
  <c r="W24" i="1"/>
  <c r="U24" i="1"/>
  <c r="T24" i="1"/>
  <c r="R24" i="1"/>
  <c r="AU23" i="1"/>
  <c r="AS23" i="1"/>
  <c r="AU22" i="1"/>
  <c r="AU19" i="1"/>
  <c r="AS19" i="1"/>
  <c r="B16" i="1"/>
  <c r="N37" i="1"/>
  <c r="K37" i="1"/>
  <c r="H37" i="1"/>
  <c r="AS5" i="1"/>
  <c r="U36" i="1" l="1"/>
  <c r="BA27" i="1"/>
  <c r="BG27" i="1"/>
  <c r="BG32" i="1"/>
  <c r="AP36" i="1"/>
  <c r="AP37" i="1" s="1"/>
  <c r="AM36" i="1"/>
  <c r="AM37" i="1" s="1"/>
  <c r="AJ36" i="1"/>
  <c r="AJ37" i="1" s="1"/>
  <c r="AF36" i="1"/>
  <c r="AF37" i="1" s="1"/>
  <c r="AD36" i="1"/>
  <c r="AD37" i="1" s="1"/>
  <c r="AC36" i="1"/>
  <c r="AC37" i="1" s="1"/>
  <c r="AA36" i="1"/>
  <c r="AA37" i="1" s="1"/>
  <c r="Z36" i="1"/>
  <c r="X36" i="1"/>
  <c r="X37" i="1" s="1"/>
  <c r="W36" i="1"/>
  <c r="W37" i="1" s="1"/>
  <c r="R36" i="1"/>
  <c r="R37" i="1" s="1"/>
  <c r="BG28" i="1"/>
  <c r="BG33" i="1"/>
  <c r="BA19" i="1"/>
  <c r="BG19" i="1"/>
  <c r="BG23" i="1"/>
  <c r="BA23" i="1"/>
  <c r="BI5" i="1"/>
  <c r="BE5" i="1"/>
  <c r="BA5" i="1"/>
  <c r="BC5" i="1"/>
  <c r="BK5" i="1"/>
  <c r="AS34" i="1"/>
  <c r="Z37" i="1"/>
  <c r="F37" i="1"/>
  <c r="T37" i="1"/>
  <c r="AU33" i="1"/>
  <c r="AR37" i="1"/>
  <c r="AU27" i="1"/>
  <c r="I37" i="1"/>
  <c r="AU28" i="1"/>
  <c r="L37" i="1"/>
  <c r="AL29" i="1"/>
  <c r="BA29" i="1"/>
  <c r="AO29" i="1"/>
  <c r="E37" i="1"/>
  <c r="AU32" i="1"/>
  <c r="AU24" i="1"/>
  <c r="AO36" i="1" l="1"/>
  <c r="AO37" i="1" s="1"/>
  <c r="AL36" i="1"/>
  <c r="AL37" i="1" s="1"/>
  <c r="BG29" i="1"/>
  <c r="BG34" i="1"/>
  <c r="BG24" i="1"/>
  <c r="BA24" i="1"/>
  <c r="AU34" i="1"/>
  <c r="AU29" i="1"/>
  <c r="AU36" i="1" s="1"/>
  <c r="BG36" i="1" l="1"/>
  <c r="BA36" i="1"/>
  <c r="BI37" i="1" l="1"/>
  <c r="BG37" i="1"/>
  <c r="AU37" i="1"/>
</calcChain>
</file>

<file path=xl/comments1.xml><?xml version="1.0" encoding="utf-8"?>
<comments xmlns="http://schemas.openxmlformats.org/spreadsheetml/2006/main">
  <authors>
    <author>Hummel, Thorsten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Jahrgangsübergreifender Unterrich in den Jahrgängen 1 und 2
EPA 21
EPB 21
EPC 21
EPD 22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Hummel, Thorsten:
Zwei jahrgangsübergreifende Motessori-Gruppen in Flüren:
</t>
        </r>
        <r>
          <rPr>
            <sz val="9"/>
            <color indexed="81"/>
            <rFont val="Tahoma"/>
            <family val="2"/>
          </rPr>
          <t>EPA 6
EPB 12
EPC 12
EPD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Hummel, Thorsten:</t>
        </r>
        <r>
          <rPr>
            <sz val="9"/>
            <color indexed="81"/>
            <rFont val="Segoe UI"/>
            <family val="2"/>
          </rPr>
          <t xml:space="preserve">
Jahrgangsübergreifender Unterricht in den Jahrgängen 1 und 2
EPA 30
EPB 30
EPC 30 
EPD 30
EPE 30
EPF 30
EPG 30
EPH 30
Summe: 240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  <comment ref="AR33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</commentList>
</comments>
</file>

<file path=xl/sharedStrings.xml><?xml version="1.0" encoding="utf-8"?>
<sst xmlns="http://schemas.openxmlformats.org/spreadsheetml/2006/main" count="239" uniqueCount="52">
  <si>
    <t>Klasse</t>
  </si>
  <si>
    <t>EF</t>
  </si>
  <si>
    <t>Q1</t>
  </si>
  <si>
    <t>Q2</t>
  </si>
  <si>
    <t>insgesamt</t>
  </si>
  <si>
    <t>davon</t>
  </si>
  <si>
    <t>JU</t>
  </si>
  <si>
    <t>Ausl.</t>
  </si>
  <si>
    <t>Grundschulen</t>
  </si>
  <si>
    <t>GGS Blumenkamp</t>
  </si>
  <si>
    <t>/</t>
  </si>
  <si>
    <t>GGS Polderdorf</t>
  </si>
  <si>
    <t>GGS Am Buttendick</t>
  </si>
  <si>
    <t>Konrad-Duden-GGS</t>
  </si>
  <si>
    <t>Theodor-Heuss-GGS</t>
  </si>
  <si>
    <t>Flüren (HS)</t>
  </si>
  <si>
    <t>Bislich (TS)</t>
  </si>
  <si>
    <t>GGS Fusternberg</t>
  </si>
  <si>
    <t>GGS Feldmark</t>
  </si>
  <si>
    <t>GGS Quadenweg</t>
  </si>
  <si>
    <t>GGS Innenstadt</t>
  </si>
  <si>
    <t>Summe GS</t>
  </si>
  <si>
    <t>Hauptschule</t>
  </si>
  <si>
    <t>Martini</t>
  </si>
  <si>
    <t>Realschulen</t>
  </si>
  <si>
    <t>Konrad-Duden</t>
  </si>
  <si>
    <t>Wesel-Mitte</t>
  </si>
  <si>
    <t>Summe RS</t>
  </si>
  <si>
    <t>Gymnasien</t>
  </si>
  <si>
    <t>Andreas-Vesalius</t>
  </si>
  <si>
    <t>Summe GY</t>
  </si>
  <si>
    <t>Gesamtschule</t>
  </si>
  <si>
    <t>Am Lauerhaas</t>
  </si>
  <si>
    <t>Summe Sek</t>
  </si>
  <si>
    <t>Gesamtsumme</t>
  </si>
  <si>
    <t>nichtdt.</t>
  </si>
  <si>
    <t>Ganztag</t>
  </si>
  <si>
    <t>8-1</t>
  </si>
  <si>
    <t>Summe Betreuung</t>
  </si>
  <si>
    <t>Inklusion</t>
  </si>
  <si>
    <t>Spr.*</t>
  </si>
  <si>
    <t>Anzahl</t>
  </si>
  <si>
    <t>%</t>
  </si>
  <si>
    <t>SPFB</t>
  </si>
  <si>
    <t>B</t>
  </si>
  <si>
    <t>Summe</t>
  </si>
  <si>
    <t>Migration</t>
  </si>
  <si>
    <t>Betreuung</t>
  </si>
  <si>
    <t>Schulstatistik Stadt Wesel 2020/2021</t>
  </si>
  <si>
    <t>*nicht-deutsche Verkehrssprache in der Familie</t>
  </si>
  <si>
    <t>Stand: 13.01.2021</t>
  </si>
  <si>
    <t>Ida Noddack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</si>
</sst>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16" x14ac:knownFonts="1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 applyNumberFormat="0"/>
    <xf numFmtId="43" fontId="10" fillId="0" borderId="0" applyFont="0" applyFill="0" applyBorder="0" applyAlignment="0" applyProtection="0"/>
  </cellStyleXfs>
  <cellXfs count="38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2" borderId="6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9" fontId="1" fillId="2" borderId="0" xfId="0" quotePrefix="1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right"/>
    </xf>
    <xf numFmtId="0" fontId="1" fillId="3" borderId="13" xfId="0" applyFont="1" applyFill="1" applyBorder="1"/>
    <xf numFmtId="49" fontId="0" fillId="3" borderId="13" xfId="0" quotePrefix="1" applyNumberFormat="1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4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right"/>
    </xf>
    <xf numFmtId="49" fontId="4" fillId="0" borderId="23" xfId="0" quotePrefix="1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right"/>
    </xf>
    <xf numFmtId="0" fontId="3" fillId="0" borderId="6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right"/>
    </xf>
    <xf numFmtId="49" fontId="4" fillId="0" borderId="0" xfId="0" quotePrefix="1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0" quotePrefix="1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49" fontId="0" fillId="0" borderId="0" xfId="0" quotePrefix="1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4" borderId="15" xfId="0" applyFont="1" applyFill="1" applyBorder="1" applyAlignment="1">
      <alignment horizontal="right"/>
    </xf>
    <xf numFmtId="0" fontId="3" fillId="0" borderId="14" xfId="0" applyFont="1" applyFill="1" applyBorder="1"/>
    <xf numFmtId="0" fontId="3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right"/>
    </xf>
    <xf numFmtId="1" fontId="1" fillId="2" borderId="26" xfId="0" applyNumberFormat="1" applyFont="1" applyFill="1" applyBorder="1" applyAlignment="1">
      <alignment horizontal="right"/>
    </xf>
    <xf numFmtId="49" fontId="0" fillId="0" borderId="23" xfId="0" quotePrefix="1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left"/>
    </xf>
    <xf numFmtId="0" fontId="1" fillId="0" borderId="23" xfId="0" applyFont="1" applyBorder="1"/>
    <xf numFmtId="49" fontId="0" fillId="0" borderId="0" xfId="0" quotePrefix="1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49" fontId="0" fillId="0" borderId="14" xfId="0" quotePrefix="1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right"/>
    </xf>
    <xf numFmtId="49" fontId="0" fillId="0" borderId="14" xfId="0" quotePrefix="1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27" xfId="0" applyFont="1" applyBorder="1"/>
    <xf numFmtId="0" fontId="3" fillId="0" borderId="28" xfId="0" applyFont="1" applyBorder="1"/>
    <xf numFmtId="1" fontId="3" fillId="0" borderId="26" xfId="0" applyNumberFormat="1" applyFont="1" applyBorder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49" fontId="4" fillId="0" borderId="14" xfId="0" quotePrefix="1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0" fontId="3" fillId="0" borderId="31" xfId="0" applyFont="1" applyBorder="1"/>
    <xf numFmtId="0" fontId="0" fillId="0" borderId="32" xfId="0" applyFont="1" applyBorder="1"/>
    <xf numFmtId="1" fontId="3" fillId="0" borderId="31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left"/>
    </xf>
    <xf numFmtId="1" fontId="3" fillId="0" borderId="34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left"/>
    </xf>
    <xf numFmtId="1" fontId="3" fillId="0" borderId="32" xfId="0" applyNumberFormat="1" applyFont="1" applyBorder="1" applyAlignment="1"/>
    <xf numFmtId="49" fontId="4" fillId="0" borderId="32" xfId="0" quotePrefix="1" applyNumberFormat="1" applyFont="1" applyBorder="1" applyAlignment="1">
      <alignment horizontal="center"/>
    </xf>
    <xf numFmtId="1" fontId="3" fillId="0" borderId="34" xfId="0" applyNumberFormat="1" applyFont="1" applyBorder="1" applyAlignment="1"/>
    <xf numFmtId="0" fontId="0" fillId="0" borderId="0" xfId="0" applyFont="1"/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1" fontId="1" fillId="2" borderId="44" xfId="0" applyNumberFormat="1" applyFont="1" applyFill="1" applyBorder="1" applyAlignment="1">
      <alignment horizontal="right"/>
    </xf>
    <xf numFmtId="1" fontId="1" fillId="2" borderId="45" xfId="0" applyNumberFormat="1" applyFont="1" applyFill="1" applyBorder="1" applyAlignment="1">
      <alignment horizontal="right"/>
    </xf>
    <xf numFmtId="1" fontId="1" fillId="2" borderId="46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 horizontal="right"/>
    </xf>
    <xf numFmtId="1" fontId="9" fillId="2" borderId="45" xfId="0" applyNumberFormat="1" applyFont="1" applyFill="1" applyBorder="1" applyAlignment="1">
      <alignment horizontal="right"/>
    </xf>
    <xf numFmtId="1" fontId="9" fillId="2" borderId="46" xfId="0" applyNumberFormat="1" applyFont="1" applyFill="1" applyBorder="1" applyAlignment="1">
      <alignment horizontal="right"/>
    </xf>
    <xf numFmtId="0" fontId="1" fillId="0" borderId="16" xfId="0" applyFont="1" applyFill="1" applyBorder="1"/>
    <xf numFmtId="0" fontId="1" fillId="0" borderId="13" xfId="0" applyFont="1" applyFill="1" applyBorder="1"/>
    <xf numFmtId="49" fontId="0" fillId="0" borderId="13" xfId="0" quotePrefix="1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left"/>
    </xf>
    <xf numFmtId="49" fontId="0" fillId="0" borderId="8" xfId="0" quotePrefix="1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1" fontId="1" fillId="0" borderId="45" xfId="0" applyNumberFormat="1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/>
    <xf numFmtId="2" fontId="1" fillId="3" borderId="45" xfId="0" applyNumberFormat="1" applyFont="1" applyFill="1" applyBorder="1" applyAlignment="1">
      <alignment horizontal="center"/>
    </xf>
    <xf numFmtId="2" fontId="1" fillId="3" borderId="46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0" fontId="1" fillId="0" borderId="6" xfId="0" applyFont="1" applyFill="1" applyBorder="1"/>
    <xf numFmtId="1" fontId="1" fillId="0" borderId="8" xfId="0" applyNumberFormat="1" applyFont="1" applyFill="1" applyBorder="1" applyAlignment="1">
      <alignment horizontal="left"/>
    </xf>
    <xf numFmtId="4" fontId="1" fillId="0" borderId="45" xfId="0" applyNumberFormat="1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1" fontId="1" fillId="2" borderId="44" xfId="0" applyNumberFormat="1" applyFont="1" applyFill="1" applyBorder="1" applyAlignment="1">
      <alignment horizontal="center"/>
    </xf>
    <xf numFmtId="4" fontId="1" fillId="2" borderId="45" xfId="0" applyNumberFormat="1" applyFont="1" applyFill="1" applyBorder="1" applyAlignment="1">
      <alignment horizontal="center"/>
    </xf>
    <xf numFmtId="1" fontId="1" fillId="2" borderId="45" xfId="0" applyNumberFormat="1" applyFont="1" applyFill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2" fontId="1" fillId="2" borderId="45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49" fontId="0" fillId="0" borderId="0" xfId="0" quotePrefix="1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3" fillId="0" borderId="50" xfId="0" applyNumberFormat="1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2" fontId="3" fillId="0" borderId="52" xfId="0" applyNumberFormat="1" applyFont="1" applyFill="1" applyBorder="1" applyAlignment="1">
      <alignment horizontal="center"/>
    </xf>
    <xf numFmtId="0" fontId="0" fillId="0" borderId="0" xfId="0" applyFont="1" applyFill="1"/>
    <xf numFmtId="1" fontId="3" fillId="0" borderId="53" xfId="0" applyNumberFormat="1" applyFont="1" applyFill="1" applyBorder="1" applyAlignment="1">
      <alignment horizontal="center"/>
    </xf>
    <xf numFmtId="4" fontId="3" fillId="0" borderId="54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1" fontId="1" fillId="0" borderId="54" xfId="0" applyNumberFormat="1" applyFont="1" applyFill="1" applyBorder="1" applyAlignment="1">
      <alignment horizontal="center"/>
    </xf>
    <xf numFmtId="2" fontId="3" fillId="0" borderId="55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right"/>
    </xf>
    <xf numFmtId="3" fontId="1" fillId="0" borderId="44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4" fillId="0" borderId="0" xfId="0" applyFont="1"/>
    <xf numFmtId="3" fontId="3" fillId="0" borderId="58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59" xfId="0" applyNumberFormat="1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2" fontId="3" fillId="0" borderId="60" xfId="0" applyNumberFormat="1" applyFont="1" applyFill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2" fontId="3" fillId="0" borderId="63" xfId="0" applyNumberFormat="1" applyFont="1" applyFill="1" applyBorder="1" applyAlignment="1">
      <alignment horizontal="center"/>
    </xf>
    <xf numFmtId="3" fontId="3" fillId="0" borderId="63" xfId="0" applyNumberFormat="1" applyFont="1" applyFill="1" applyBorder="1" applyAlignment="1">
      <alignment horizontal="center"/>
    </xf>
    <xf numFmtId="4" fontId="3" fillId="0" borderId="63" xfId="0" applyNumberFormat="1" applyFont="1" applyFill="1" applyBorder="1" applyAlignment="1">
      <alignment horizontal="center"/>
    </xf>
    <xf numFmtId="2" fontId="3" fillId="0" borderId="64" xfId="0" applyNumberFormat="1" applyFont="1" applyFill="1" applyBorder="1" applyAlignment="1">
      <alignment horizontal="center"/>
    </xf>
    <xf numFmtId="3" fontId="3" fillId="0" borderId="61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left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1" fontId="1" fillId="0" borderId="36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43" xfId="0" applyNumberFormat="1" applyFont="1" applyBorder="1" applyAlignment="1">
      <alignment horizontal="left"/>
    </xf>
    <xf numFmtId="1" fontId="1" fillId="2" borderId="6" xfId="0" applyNumberFormat="1" applyFont="1" applyFill="1" applyBorder="1" applyAlignment="1">
      <alignment horizontal="right"/>
    </xf>
    <xf numFmtId="1" fontId="1" fillId="2" borderId="47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right"/>
    </xf>
    <xf numFmtId="1" fontId="1" fillId="0" borderId="48" xfId="0" quotePrefix="1" applyNumberFormat="1" applyFont="1" applyFill="1" applyBorder="1" applyAlignment="1">
      <alignment horizontal="left"/>
    </xf>
    <xf numFmtId="1" fontId="1" fillId="0" borderId="20" xfId="0" applyNumberFormat="1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/>
    </xf>
    <xf numFmtId="1" fontId="1" fillId="3" borderId="48" xfId="0" quotePrefix="1" applyNumberFormat="1" applyFont="1" applyFill="1" applyBorder="1" applyAlignment="1">
      <alignment horizontal="left"/>
    </xf>
    <xf numFmtId="3" fontId="3" fillId="0" borderId="65" xfId="0" applyNumberFormat="1" applyFont="1" applyFill="1" applyBorder="1" applyAlignment="1">
      <alignment horizontal="right"/>
    </xf>
    <xf numFmtId="1" fontId="3" fillId="0" borderId="49" xfId="0" quotePrefix="1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right"/>
    </xf>
    <xf numFmtId="1" fontId="3" fillId="0" borderId="47" xfId="0" quotePrefix="1" applyNumberFormat="1" applyFont="1" applyFill="1" applyBorder="1" applyAlignment="1">
      <alignment horizontal="left"/>
    </xf>
    <xf numFmtId="1" fontId="1" fillId="0" borderId="43" xfId="0" applyNumberFormat="1" applyFont="1" applyFill="1" applyBorder="1" applyAlignment="1">
      <alignment horizontal="left"/>
    </xf>
    <xf numFmtId="1" fontId="1" fillId="0" borderId="6" xfId="0" applyNumberFormat="1" applyFont="1" applyBorder="1" applyAlignment="1">
      <alignment horizontal="right"/>
    </xf>
    <xf numFmtId="1" fontId="1" fillId="0" borderId="47" xfId="0" applyNumberFormat="1" applyFont="1" applyBorder="1" applyAlignment="1">
      <alignment horizontal="left"/>
    </xf>
    <xf numFmtId="1" fontId="1" fillId="0" borderId="6" xfId="0" applyNumberFormat="1" applyFont="1" applyFill="1" applyBorder="1" applyAlignment="1">
      <alignment horizontal="right"/>
    </xf>
    <xf numFmtId="1" fontId="1" fillId="0" borderId="47" xfId="0" applyNumberFormat="1" applyFont="1" applyFill="1" applyBorder="1" applyAlignment="1">
      <alignment horizontal="left"/>
    </xf>
    <xf numFmtId="1" fontId="3" fillId="0" borderId="6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left"/>
    </xf>
    <xf numFmtId="1" fontId="3" fillId="0" borderId="47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1" fontId="1" fillId="0" borderId="48" xfId="0" applyNumberFormat="1" applyFont="1" applyFill="1" applyBorder="1" applyAlignment="1">
      <alignment horizontal="left"/>
    </xf>
    <xf numFmtId="3" fontId="3" fillId="0" borderId="21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left"/>
    </xf>
    <xf numFmtId="3" fontId="3" fillId="0" borderId="66" xfId="0" applyNumberFormat="1" applyFont="1" applyBorder="1" applyAlignment="1">
      <alignment horizontal="right"/>
    </xf>
    <xf numFmtId="0" fontId="1" fillId="0" borderId="9" xfId="0" applyFont="1" applyFill="1" applyBorder="1"/>
    <xf numFmtId="49" fontId="11" fillId="0" borderId="13" xfId="0" quotePrefix="1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" fontId="9" fillId="0" borderId="0" xfId="0" quotePrefix="1" applyNumberFormat="1" applyFont="1" applyFill="1" applyBorder="1" applyAlignment="1">
      <alignment horizontal="left"/>
    </xf>
    <xf numFmtId="0" fontId="11" fillId="0" borderId="0" xfId="0" applyFont="1"/>
    <xf numFmtId="1" fontId="9" fillId="0" borderId="45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left"/>
    </xf>
    <xf numFmtId="1" fontId="9" fillId="0" borderId="8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/>
    <xf numFmtId="49" fontId="11" fillId="3" borderId="13" xfId="0" quotePrefix="1" applyNumberFormat="1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left"/>
    </xf>
    <xf numFmtId="1" fontId="9" fillId="3" borderId="13" xfId="0" applyNumberFormat="1" applyFont="1" applyFill="1" applyBorder="1" applyAlignment="1">
      <alignment horizontal="right"/>
    </xf>
    <xf numFmtId="1" fontId="9" fillId="3" borderId="13" xfId="0" applyNumberFormat="1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11" fillId="0" borderId="0" xfId="0" applyFont="1" applyFill="1" applyBorder="1"/>
    <xf numFmtId="0" fontId="9" fillId="0" borderId="7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 horizontal="center"/>
    </xf>
    <xf numFmtId="1" fontId="9" fillId="0" borderId="4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/>
    <xf numFmtId="3" fontId="9" fillId="0" borderId="45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9" fillId="3" borderId="18" xfId="0" applyNumberFormat="1" applyFont="1" applyFill="1" applyBorder="1" applyAlignment="1" applyProtection="1">
      <alignment horizontal="left"/>
      <protection locked="0"/>
    </xf>
    <xf numFmtId="1" fontId="9" fillId="3" borderId="13" xfId="0" applyNumberFormat="1" applyFont="1" applyFill="1" applyBorder="1" applyAlignment="1" applyProtection="1">
      <alignment horizontal="left"/>
      <protection locked="0"/>
    </xf>
    <xf numFmtId="1" fontId="3" fillId="0" borderId="14" xfId="0" quotePrefix="1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right"/>
    </xf>
    <xf numFmtId="1" fontId="1" fillId="0" borderId="67" xfId="0" applyNumberFormat="1" applyFont="1" applyBorder="1" applyAlignment="1">
      <alignment horizontal="left"/>
    </xf>
    <xf numFmtId="164" fontId="9" fillId="0" borderId="45" xfId="0" applyNumberFormat="1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>
      <alignment horizontal="right"/>
    </xf>
    <xf numFmtId="1" fontId="3" fillId="0" borderId="55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1" fillId="0" borderId="54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center"/>
    </xf>
    <xf numFmtId="1" fontId="3" fillId="0" borderId="15" xfId="0" quotePrefix="1" applyNumberFormat="1" applyFont="1" applyFill="1" applyBorder="1" applyAlignment="1">
      <alignment horizontal="left"/>
    </xf>
    <xf numFmtId="43" fontId="1" fillId="0" borderId="46" xfId="1" applyNumberFormat="1" applyFont="1" applyFill="1" applyBorder="1" applyAlignment="1">
      <alignment horizontal="center"/>
    </xf>
    <xf numFmtId="43" fontId="3" fillId="0" borderId="52" xfId="1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 applyProtection="1">
      <alignment horizontal="right"/>
    </xf>
    <xf numFmtId="1" fontId="1" fillId="0" borderId="48" xfId="0" quotePrefix="1" applyNumberFormat="1" applyFont="1" applyFill="1" applyBorder="1" applyAlignment="1" applyProtection="1">
      <alignment horizontal="left"/>
    </xf>
    <xf numFmtId="43" fontId="1" fillId="3" borderId="46" xfId="1" applyNumberFormat="1" applyFont="1" applyFill="1" applyBorder="1" applyAlignment="1">
      <alignment horizontal="center"/>
    </xf>
    <xf numFmtId="1" fontId="1" fillId="0" borderId="45" xfId="0" applyNumberFormat="1" applyFont="1" applyFill="1" applyBorder="1" applyAlignment="1" applyProtection="1">
      <alignment horizontal="center"/>
      <protection locked="0"/>
    </xf>
    <xf numFmtId="1" fontId="1" fillId="3" borderId="45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1" fontId="3" fillId="0" borderId="59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1" fontId="1" fillId="0" borderId="18" xfId="0" applyNumberFormat="1" applyFont="1" applyFill="1" applyBorder="1" applyAlignment="1" applyProtection="1">
      <alignment horizontal="lef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1" fontId="1" fillId="0" borderId="9" xfId="0" applyNumberFormat="1" applyFont="1" applyFill="1" applyBorder="1" applyAlignment="1" applyProtection="1">
      <alignment horizontal="left"/>
      <protection locked="0"/>
    </xf>
    <xf numFmtId="1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Fill="1" applyBorder="1" applyAlignment="1" applyProtection="1">
      <alignment horizontal="right"/>
      <protection locked="0"/>
    </xf>
    <xf numFmtId="1" fontId="1" fillId="0" borderId="17" xfId="0" applyNumberFormat="1" applyFont="1" applyFill="1" applyBorder="1" applyAlignment="1" applyProtection="1">
      <alignment horizontal="right"/>
    </xf>
    <xf numFmtId="1" fontId="1" fillId="0" borderId="18" xfId="0" applyNumberFormat="1" applyFont="1" applyFill="1" applyBorder="1" applyAlignment="1" applyProtection="1">
      <alignment horizontal="left"/>
    </xf>
    <xf numFmtId="1" fontId="1" fillId="3" borderId="17" xfId="0" applyNumberFormat="1" applyFont="1" applyFill="1" applyBorder="1" applyAlignment="1" applyProtection="1">
      <alignment horizontal="right"/>
      <protection locked="0"/>
    </xf>
    <xf numFmtId="1" fontId="1" fillId="3" borderId="18" xfId="0" applyNumberFormat="1" applyFont="1" applyFill="1" applyBorder="1" applyAlignment="1" applyProtection="1">
      <alignment horizontal="left"/>
      <protection locked="0"/>
    </xf>
    <xf numFmtId="1" fontId="1" fillId="3" borderId="13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left"/>
      <protection locked="0"/>
    </xf>
    <xf numFmtId="1" fontId="1" fillId="0" borderId="13" xfId="0" applyNumberFormat="1" applyFont="1" applyFill="1" applyBorder="1" applyAlignment="1" applyProtection="1">
      <alignment horizontal="left"/>
    </xf>
    <xf numFmtId="1" fontId="1" fillId="3" borderId="13" xfId="0" applyNumberFormat="1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 applyProtection="1">
      <alignment horizontal="right"/>
    </xf>
    <xf numFmtId="0" fontId="1" fillId="3" borderId="19" xfId="0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" fontId="12" fillId="0" borderId="53" xfId="0" applyNumberFormat="1" applyFont="1" applyFill="1" applyBorder="1" applyAlignment="1">
      <alignment horizontal="center"/>
    </xf>
    <xf numFmtId="1" fontId="9" fillId="2" borderId="44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 applyProtection="1">
      <alignment horizontal="center"/>
      <protection locked="0"/>
    </xf>
    <xf numFmtId="1" fontId="13" fillId="0" borderId="18" xfId="0" applyNumberFormat="1" applyFont="1" applyFill="1" applyBorder="1" applyAlignment="1" applyProtection="1">
      <alignment horizontal="center"/>
      <protection locked="0"/>
    </xf>
    <xf numFmtId="1" fontId="13" fillId="0" borderId="45" xfId="0" applyNumberFormat="1" applyFont="1" applyFill="1" applyBorder="1" applyAlignment="1" applyProtection="1">
      <alignment horizontal="center"/>
      <protection locked="0"/>
    </xf>
    <xf numFmtId="1" fontId="13" fillId="0" borderId="45" xfId="0" applyNumberFormat="1" applyFont="1" applyFill="1" applyBorder="1" applyAlignment="1">
      <alignment horizontal="center"/>
    </xf>
    <xf numFmtId="1" fontId="13" fillId="0" borderId="44" xfId="0" applyNumberFormat="1" applyFont="1" applyFill="1" applyBorder="1" applyAlignment="1" applyProtection="1">
      <alignment horizontal="center"/>
      <protection locked="0"/>
    </xf>
    <xf numFmtId="1" fontId="13" fillId="0" borderId="44" xfId="0" applyNumberFormat="1" applyFont="1" applyFill="1" applyBorder="1" applyAlignment="1" applyProtection="1">
      <alignment horizontal="center"/>
    </xf>
    <xf numFmtId="1" fontId="13" fillId="0" borderId="45" xfId="0" applyNumberFormat="1" applyFont="1" applyFill="1" applyBorder="1" applyAlignment="1" applyProtection="1">
      <alignment horizontal="center"/>
    </xf>
    <xf numFmtId="1" fontId="13" fillId="3" borderId="45" xfId="0" applyNumberFormat="1" applyFont="1" applyFill="1" applyBorder="1" applyAlignment="1" applyProtection="1">
      <alignment horizontal="center"/>
      <protection locked="0"/>
    </xf>
    <xf numFmtId="1" fontId="13" fillId="3" borderId="44" xfId="0" applyNumberFormat="1" applyFont="1" applyFill="1" applyBorder="1" applyAlignment="1" applyProtection="1">
      <alignment horizontal="center"/>
      <protection locked="0"/>
    </xf>
    <xf numFmtId="1" fontId="13" fillId="0" borderId="18" xfId="0" applyNumberFormat="1" applyFont="1" applyFill="1" applyBorder="1" applyAlignment="1" applyProtection="1">
      <alignment horizontal="center"/>
    </xf>
    <xf numFmtId="1" fontId="13" fillId="3" borderId="18" xfId="0" applyNumberFormat="1" applyFont="1" applyFill="1" applyBorder="1" applyAlignment="1" applyProtection="1">
      <alignment horizontal="center"/>
      <protection locked="0"/>
    </xf>
    <xf numFmtId="1" fontId="14" fillId="0" borderId="50" xfId="0" applyNumberFormat="1" applyFont="1" applyFill="1" applyBorder="1" applyAlignment="1">
      <alignment horizontal="center"/>
    </xf>
    <xf numFmtId="3" fontId="13" fillId="0" borderId="44" xfId="0" applyNumberFormat="1" applyFont="1" applyFill="1" applyBorder="1" applyAlignment="1" applyProtection="1">
      <alignment horizontal="center"/>
      <protection locked="0"/>
    </xf>
    <xf numFmtId="1" fontId="13" fillId="0" borderId="8" xfId="0" applyNumberFormat="1" applyFont="1" applyFill="1" applyBorder="1" applyAlignment="1" applyProtection="1">
      <alignment horizontal="right"/>
      <protection locked="0"/>
    </xf>
    <xf numFmtId="49" fontId="15" fillId="0" borderId="8" xfId="0" quotePrefix="1" applyNumberFormat="1" applyFont="1" applyFill="1" applyBorder="1" applyAlignment="1">
      <alignment horizontal="center"/>
    </xf>
    <xf numFmtId="1" fontId="13" fillId="0" borderId="9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1" fontId="13" fillId="0" borderId="8" xfId="0" applyNumberFormat="1" applyFont="1" applyFill="1" applyBorder="1" applyAlignment="1" applyProtection="1">
      <alignment horizontal="left"/>
      <protection locked="0"/>
    </xf>
    <xf numFmtId="1" fontId="13" fillId="0" borderId="20" xfId="0" applyNumberFormat="1" applyFont="1" applyFill="1" applyBorder="1" applyAlignment="1">
      <alignment horizontal="right"/>
    </xf>
    <xf numFmtId="1" fontId="13" fillId="0" borderId="43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0" fontId="13" fillId="0" borderId="10" xfId="0" applyFont="1" applyFill="1" applyBorder="1" applyAlignment="1" applyProtection="1">
      <alignment horizontal="right"/>
      <protection locked="0"/>
    </xf>
    <xf numFmtId="2" fontId="13" fillId="0" borderId="45" xfId="0" applyNumberFormat="1" applyFont="1" applyFill="1" applyBorder="1" applyAlignment="1">
      <alignment horizontal="center"/>
    </xf>
    <xf numFmtId="2" fontId="13" fillId="3" borderId="45" xfId="0" applyNumberFormat="1" applyFont="1" applyFill="1" applyBorder="1" applyAlignment="1">
      <alignment horizontal="center"/>
    </xf>
    <xf numFmtId="1" fontId="13" fillId="3" borderId="45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 applyProtection="1">
      <alignment horizontal="right"/>
      <protection locked="0"/>
    </xf>
    <xf numFmtId="49" fontId="15" fillId="0" borderId="13" xfId="0" quotePrefix="1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 applyProtection="1">
      <alignment horizontal="left"/>
      <protection locked="0"/>
    </xf>
    <xf numFmtId="1" fontId="13" fillId="0" borderId="13" xfId="0" applyNumberFormat="1" applyFont="1" applyFill="1" applyBorder="1" applyAlignment="1" applyProtection="1">
      <alignment horizontal="right"/>
      <protection locked="0"/>
    </xf>
    <xf numFmtId="1" fontId="13" fillId="0" borderId="13" xfId="0" applyNumberFormat="1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 applyProtection="1">
      <alignment horizontal="right"/>
      <protection locked="0"/>
    </xf>
    <xf numFmtId="2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" fontId="1" fillId="0" borderId="39" xfId="0" quotePrefix="1" applyNumberFormat="1" applyFont="1" applyBorder="1" applyAlignment="1">
      <alignment horizontal="center" vertical="center"/>
    </xf>
    <xf numFmtId="16" fontId="1" fillId="0" borderId="38" xfId="0" quotePrefix="1" applyNumberFormat="1" applyFont="1" applyBorder="1" applyAlignment="1">
      <alignment horizontal="center" vertical="center"/>
    </xf>
    <xf numFmtId="16" fontId="1" fillId="0" borderId="40" xfId="0" quotePrefix="1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39"/>
  <sheetViews>
    <sheetView tabSelected="1" topLeftCell="O1" zoomScaleNormal="100" workbookViewId="0">
      <selection activeCell="AK10" sqref="AK10"/>
    </sheetView>
  </sheetViews>
  <sheetFormatPr baseColWidth="10" defaultRowHeight="12.75" x14ac:dyDescent="0.2"/>
  <cols>
    <col min="1" max="1" width="15.5703125" bestFit="1" customWidth="1"/>
    <col min="2" max="2" width="6.140625" bestFit="1" customWidth="1"/>
    <col min="3" max="3" width="3.5703125" bestFit="1" customWidth="1"/>
    <col min="4" max="4" width="1.7109375" customWidth="1"/>
    <col min="5" max="5" width="2.7109375" bestFit="1" customWidth="1"/>
    <col min="6" max="6" width="3.5703125" bestFit="1" customWidth="1"/>
    <col min="7" max="7" width="1.7109375" customWidth="1"/>
    <col min="8" max="8" width="2.7109375" bestFit="1" customWidth="1"/>
    <col min="9" max="9" width="3.5703125" bestFit="1" customWidth="1"/>
    <col min="10" max="10" width="1.7109375" customWidth="1"/>
    <col min="11" max="11" width="2.7109375" bestFit="1" customWidth="1"/>
    <col min="12" max="12" width="3.5703125" bestFit="1" customWidth="1"/>
    <col min="13" max="13" width="1.7109375" customWidth="1"/>
    <col min="14" max="14" width="2.7109375" bestFit="1" customWidth="1"/>
    <col min="15" max="15" width="3.5703125" bestFit="1" customWidth="1"/>
    <col min="16" max="16" width="1.7109375" customWidth="1"/>
    <col min="17" max="17" width="2.7109375" bestFit="1" customWidth="1"/>
    <col min="18" max="18" width="4.42578125" bestFit="1" customWidth="1"/>
    <col min="19" max="19" width="1.7109375" customWidth="1"/>
    <col min="20" max="20" width="2.7109375" bestFit="1" customWidth="1"/>
    <col min="21" max="21" width="3.5703125" bestFit="1" customWidth="1"/>
    <col min="22" max="22" width="1.7109375" customWidth="1"/>
    <col min="23" max="23" width="2.7109375" bestFit="1" customWidth="1"/>
    <col min="24" max="24" width="3.5703125" bestFit="1" customWidth="1"/>
    <col min="25" max="25" width="1.7109375" customWidth="1"/>
    <col min="26" max="26" width="2.7109375" bestFit="1" customWidth="1"/>
    <col min="27" max="27" width="3.5703125" bestFit="1" customWidth="1"/>
    <col min="28" max="28" width="1.7109375" customWidth="1"/>
    <col min="29" max="29" width="2.7109375" bestFit="1" customWidth="1"/>
    <col min="30" max="30" width="3.5703125" bestFit="1" customWidth="1"/>
    <col min="31" max="31" width="1.7109375" customWidth="1"/>
    <col min="32" max="32" width="2.7109375" bestFit="1" customWidth="1"/>
    <col min="33" max="33" width="3.5703125" bestFit="1" customWidth="1"/>
    <col min="34" max="34" width="1.7109375" customWidth="1"/>
    <col min="35" max="35" width="2.7109375" bestFit="1" customWidth="1"/>
    <col min="36" max="36" width="3.5703125" bestFit="1" customWidth="1"/>
    <col min="37" max="37" width="1.7109375" customWidth="1"/>
    <col min="38" max="38" width="2.7109375" bestFit="1" customWidth="1"/>
    <col min="39" max="39" width="3.5703125" bestFit="1" customWidth="1"/>
    <col min="40" max="40" width="1.7109375" customWidth="1"/>
    <col min="41" max="41" width="2.7109375" bestFit="1" customWidth="1"/>
    <col min="42" max="42" width="3.5703125" bestFit="1" customWidth="1"/>
    <col min="43" max="43" width="1.7109375" customWidth="1"/>
    <col min="44" max="44" width="2.7109375" bestFit="1" customWidth="1"/>
    <col min="45" max="45" width="4.85546875" bestFit="1" customWidth="1"/>
    <col min="46" max="46" width="1.7109375" customWidth="1"/>
    <col min="47" max="47" width="3.5703125" bestFit="1" customWidth="1"/>
    <col min="48" max="48" width="1.7109375" customWidth="1"/>
    <col min="49" max="49" width="5.7109375" customWidth="1"/>
    <col min="50" max="50" width="6" bestFit="1" customWidth="1"/>
    <col min="51" max="51" width="1.7109375" customWidth="1"/>
    <col min="52" max="52" width="5.85546875" bestFit="1" customWidth="1"/>
    <col min="53" max="53" width="5.7109375" bestFit="1" customWidth="1"/>
    <col min="54" max="54" width="5.85546875" bestFit="1" customWidth="1"/>
    <col min="55" max="55" width="5.7109375" bestFit="1" customWidth="1"/>
    <col min="56" max="56" width="7.42578125" customWidth="1"/>
    <col min="57" max="57" width="7" customWidth="1"/>
    <col min="58" max="58" width="4.7109375" bestFit="1" customWidth="1"/>
    <col min="59" max="59" width="4.85546875" bestFit="1" customWidth="1"/>
    <col min="60" max="60" width="3.5703125" bestFit="1" customWidth="1"/>
    <col min="61" max="61" width="4.85546875" bestFit="1" customWidth="1"/>
    <col min="62" max="62" width="6" bestFit="1" customWidth="1"/>
    <col min="63" max="63" width="4.85546875" bestFit="1" customWidth="1"/>
  </cols>
  <sheetData>
    <row r="1" spans="1:63" ht="13.5" thickBot="1" x14ac:dyDescent="0.25">
      <c r="A1" s="362" t="s">
        <v>48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 t="s">
        <v>50</v>
      </c>
      <c r="AQ1" s="363"/>
      <c r="AR1" s="363"/>
      <c r="AS1" s="363"/>
      <c r="AT1" s="363"/>
      <c r="AU1" s="364"/>
      <c r="AV1" s="208"/>
      <c r="AW1" s="362" t="s">
        <v>46</v>
      </c>
      <c r="AX1" s="364"/>
      <c r="AZ1" s="362" t="s">
        <v>47</v>
      </c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4"/>
    </row>
    <row r="2" spans="1:63" x14ac:dyDescent="0.2">
      <c r="A2" s="1"/>
      <c r="B2" s="2"/>
      <c r="C2" s="3"/>
      <c r="D2" s="4" t="s">
        <v>0</v>
      </c>
      <c r="E2" s="5"/>
      <c r="F2" s="3"/>
      <c r="G2" s="6" t="s">
        <v>0</v>
      </c>
      <c r="H2" s="5"/>
      <c r="I2" s="3"/>
      <c r="J2" s="6" t="s">
        <v>0</v>
      </c>
      <c r="K2" s="5"/>
      <c r="L2" s="3"/>
      <c r="M2" s="6" t="s">
        <v>0</v>
      </c>
      <c r="N2" s="5"/>
      <c r="O2" s="6"/>
      <c r="P2" s="6" t="s">
        <v>0</v>
      </c>
      <c r="Q2" s="5"/>
      <c r="R2" s="7"/>
      <c r="S2" s="6" t="s">
        <v>0</v>
      </c>
      <c r="T2" s="8"/>
      <c r="U2" s="9"/>
      <c r="V2" s="6" t="s">
        <v>0</v>
      </c>
      <c r="W2" s="8"/>
      <c r="X2" s="9"/>
      <c r="Y2" s="6" t="s">
        <v>0</v>
      </c>
      <c r="Z2" s="8"/>
      <c r="AA2" s="9"/>
      <c r="AB2" s="6" t="s">
        <v>0</v>
      </c>
      <c r="AC2" s="8"/>
      <c r="AD2" s="9"/>
      <c r="AE2" s="6" t="s">
        <v>0</v>
      </c>
      <c r="AF2" s="8"/>
      <c r="AG2" s="9"/>
      <c r="AH2" s="6" t="s">
        <v>0</v>
      </c>
      <c r="AI2" s="8"/>
      <c r="AJ2" s="372" t="s">
        <v>1</v>
      </c>
      <c r="AK2" s="373"/>
      <c r="AL2" s="382"/>
      <c r="AM2" s="372" t="s">
        <v>2</v>
      </c>
      <c r="AN2" s="373"/>
      <c r="AO2" s="382"/>
      <c r="AP2" s="372" t="s">
        <v>3</v>
      </c>
      <c r="AQ2" s="373"/>
      <c r="AR2" s="373"/>
      <c r="AS2" s="210"/>
      <c r="AT2" s="6" t="s">
        <v>4</v>
      </c>
      <c r="AU2" s="211"/>
      <c r="AV2" s="165"/>
      <c r="AW2" s="10" t="s">
        <v>5</v>
      </c>
      <c r="AX2" s="10" t="s">
        <v>35</v>
      </c>
      <c r="AY2" s="115"/>
      <c r="AZ2" s="365" t="s">
        <v>36</v>
      </c>
      <c r="BA2" s="366"/>
      <c r="BB2" s="367" t="s">
        <v>37</v>
      </c>
      <c r="BC2" s="368"/>
      <c r="BD2" s="367" t="s">
        <v>38</v>
      </c>
      <c r="BE2" s="369"/>
      <c r="BF2" s="366" t="s">
        <v>39</v>
      </c>
      <c r="BG2" s="370"/>
      <c r="BH2" s="370"/>
      <c r="BI2" s="370"/>
      <c r="BJ2" s="370"/>
      <c r="BK2" s="371"/>
    </row>
    <row r="3" spans="1:63" x14ac:dyDescent="0.2">
      <c r="A3" s="11"/>
      <c r="B3" s="12"/>
      <c r="C3" s="376">
        <v>1</v>
      </c>
      <c r="D3" s="377"/>
      <c r="E3" s="378"/>
      <c r="F3" s="376">
        <v>2</v>
      </c>
      <c r="G3" s="377"/>
      <c r="H3" s="378"/>
      <c r="I3" s="376">
        <v>3</v>
      </c>
      <c r="J3" s="377"/>
      <c r="K3" s="378"/>
      <c r="L3" s="376">
        <v>4</v>
      </c>
      <c r="M3" s="377"/>
      <c r="N3" s="378"/>
      <c r="O3" s="13"/>
      <c r="P3" s="13" t="s">
        <v>6</v>
      </c>
      <c r="Q3" s="14"/>
      <c r="R3" s="379">
        <v>5</v>
      </c>
      <c r="S3" s="379"/>
      <c r="T3" s="380"/>
      <c r="U3" s="381">
        <v>6</v>
      </c>
      <c r="V3" s="379"/>
      <c r="W3" s="380"/>
      <c r="X3" s="381">
        <v>7</v>
      </c>
      <c r="Y3" s="379"/>
      <c r="Z3" s="380"/>
      <c r="AA3" s="381">
        <v>8</v>
      </c>
      <c r="AB3" s="379"/>
      <c r="AC3" s="380"/>
      <c r="AD3" s="381">
        <v>9</v>
      </c>
      <c r="AE3" s="379"/>
      <c r="AF3" s="380"/>
      <c r="AG3" s="381">
        <v>10</v>
      </c>
      <c r="AH3" s="379"/>
      <c r="AI3" s="380"/>
      <c r="AJ3" s="374"/>
      <c r="AK3" s="375"/>
      <c r="AL3" s="383"/>
      <c r="AM3" s="374"/>
      <c r="AN3" s="375"/>
      <c r="AO3" s="383"/>
      <c r="AP3" s="374"/>
      <c r="AQ3" s="375"/>
      <c r="AR3" s="375"/>
      <c r="AS3" s="212"/>
      <c r="AT3" s="15"/>
      <c r="AU3" s="213"/>
      <c r="AV3" s="165"/>
      <c r="AW3" s="16" t="s">
        <v>7</v>
      </c>
      <c r="AX3" s="16" t="s">
        <v>40</v>
      </c>
      <c r="AY3" s="115"/>
      <c r="AZ3" s="116" t="s">
        <v>41</v>
      </c>
      <c r="BA3" s="117" t="s">
        <v>42</v>
      </c>
      <c r="BB3" s="117" t="s">
        <v>41</v>
      </c>
      <c r="BC3" s="117" t="s">
        <v>42</v>
      </c>
      <c r="BD3" s="117" t="s">
        <v>41</v>
      </c>
      <c r="BE3" s="118" t="s">
        <v>42</v>
      </c>
      <c r="BF3" s="119" t="s">
        <v>43</v>
      </c>
      <c r="BG3" s="117" t="s">
        <v>42</v>
      </c>
      <c r="BH3" s="117" t="s">
        <v>44</v>
      </c>
      <c r="BI3" s="117" t="s">
        <v>42</v>
      </c>
      <c r="BJ3" s="117" t="s">
        <v>45</v>
      </c>
      <c r="BK3" s="118" t="s">
        <v>42</v>
      </c>
    </row>
    <row r="4" spans="1:63" x14ac:dyDescent="0.2">
      <c r="A4" s="17" t="s">
        <v>8</v>
      </c>
      <c r="B4" s="18"/>
      <c r="C4" s="19"/>
      <c r="D4" s="20"/>
      <c r="E4" s="21"/>
      <c r="F4" s="19"/>
      <c r="G4" s="19"/>
      <c r="H4" s="22"/>
      <c r="I4" s="19"/>
      <c r="J4" s="23"/>
      <c r="K4" s="22"/>
      <c r="L4" s="24"/>
      <c r="M4" s="19"/>
      <c r="N4" s="22"/>
      <c r="O4" s="19"/>
      <c r="P4" s="19"/>
      <c r="Q4" s="21"/>
      <c r="R4" s="25"/>
      <c r="S4" s="19"/>
      <c r="T4" s="26"/>
      <c r="U4" s="25"/>
      <c r="V4" s="19"/>
      <c r="W4" s="26"/>
      <c r="X4" s="25"/>
      <c r="Y4" s="19"/>
      <c r="Z4" s="26"/>
      <c r="AA4" s="25"/>
      <c r="AB4" s="27"/>
      <c r="AC4" s="26"/>
      <c r="AD4" s="25"/>
      <c r="AE4" s="27"/>
      <c r="AF4" s="26"/>
      <c r="AG4" s="25"/>
      <c r="AH4" s="27"/>
      <c r="AI4" s="26"/>
      <c r="AJ4" s="25"/>
      <c r="AK4" s="27"/>
      <c r="AL4" s="26"/>
      <c r="AM4" s="25"/>
      <c r="AN4" s="27"/>
      <c r="AO4" s="26"/>
      <c r="AP4" s="25"/>
      <c r="AQ4" s="27"/>
      <c r="AR4" s="28"/>
      <c r="AS4" s="214"/>
      <c r="AT4" s="27"/>
      <c r="AU4" s="215"/>
      <c r="AV4" s="165"/>
      <c r="AW4" s="29"/>
      <c r="AX4" s="120"/>
      <c r="AY4" s="115"/>
      <c r="AZ4" s="121"/>
      <c r="BA4" s="122"/>
      <c r="BB4" s="122"/>
      <c r="BC4" s="122"/>
      <c r="BD4" s="122"/>
      <c r="BE4" s="123"/>
      <c r="BF4" s="124"/>
      <c r="BG4" s="125"/>
      <c r="BH4" s="125"/>
      <c r="BI4" s="125"/>
      <c r="BJ4" s="125"/>
      <c r="BK4" s="126"/>
    </row>
    <row r="5" spans="1:63" s="248" customFormat="1" x14ac:dyDescent="0.2">
      <c r="A5" s="127" t="s">
        <v>9</v>
      </c>
      <c r="B5" s="128">
        <v>110139</v>
      </c>
      <c r="C5" s="302">
        <v>0</v>
      </c>
      <c r="D5" s="129" t="s">
        <v>10</v>
      </c>
      <c r="E5" s="303">
        <v>0</v>
      </c>
      <c r="F5" s="304">
        <v>0</v>
      </c>
      <c r="G5" s="129" t="s">
        <v>10</v>
      </c>
      <c r="H5" s="303">
        <v>0</v>
      </c>
      <c r="I5" s="304">
        <v>47</v>
      </c>
      <c r="J5" s="131" t="s">
        <v>10</v>
      </c>
      <c r="K5" s="303">
        <v>2</v>
      </c>
      <c r="L5" s="304">
        <v>45</v>
      </c>
      <c r="M5" s="129" t="s">
        <v>10</v>
      </c>
      <c r="N5" s="303">
        <v>2</v>
      </c>
      <c r="O5" s="316">
        <v>76</v>
      </c>
      <c r="P5" s="129" t="s">
        <v>10</v>
      </c>
      <c r="Q5" s="303">
        <v>4</v>
      </c>
      <c r="R5" s="244"/>
      <c r="S5" s="246"/>
      <c r="T5" s="243"/>
      <c r="U5" s="244"/>
      <c r="V5" s="246"/>
      <c r="W5" s="243"/>
      <c r="X5" s="244"/>
      <c r="Y5" s="246"/>
      <c r="Z5" s="243"/>
      <c r="AA5" s="244"/>
      <c r="AB5" s="246"/>
      <c r="AC5" s="243"/>
      <c r="AD5" s="244"/>
      <c r="AE5" s="246"/>
      <c r="AF5" s="243"/>
      <c r="AG5" s="244"/>
      <c r="AH5" s="246"/>
      <c r="AI5" s="243"/>
      <c r="AJ5" s="244"/>
      <c r="AK5" s="246"/>
      <c r="AL5" s="243"/>
      <c r="AM5" s="244"/>
      <c r="AN5" s="246"/>
      <c r="AO5" s="243"/>
      <c r="AP5" s="244"/>
      <c r="AQ5" s="246"/>
      <c r="AR5" s="245"/>
      <c r="AS5" s="216">
        <f>SUM(C5,F5,I5,L5,O5)</f>
        <v>168</v>
      </c>
      <c r="AT5" s="129" t="s">
        <v>10</v>
      </c>
      <c r="AU5" s="217">
        <f>SUM(E5,H5,K5,N5,Q5)</f>
        <v>8</v>
      </c>
      <c r="AV5" s="247"/>
      <c r="AW5" s="319">
        <v>3</v>
      </c>
      <c r="AX5" s="319">
        <v>25</v>
      </c>
      <c r="AZ5" s="332">
        <v>61</v>
      </c>
      <c r="BA5" s="132">
        <f>AZ5/AS5*100</f>
        <v>36.30952380952381</v>
      </c>
      <c r="BB5" s="330">
        <v>45</v>
      </c>
      <c r="BC5" s="132">
        <f>BB5/AS5*100</f>
        <v>26.785714285714285</v>
      </c>
      <c r="BD5" s="297">
        <f>BB5+AZ5</f>
        <v>106</v>
      </c>
      <c r="BE5" s="291">
        <f>BD5/AS5*100</f>
        <v>63.095238095238095</v>
      </c>
      <c r="BF5" s="329">
        <v>8</v>
      </c>
      <c r="BG5" s="132">
        <f>BF5/AS5*100</f>
        <v>4.7619047619047619</v>
      </c>
      <c r="BH5" s="330">
        <v>23</v>
      </c>
      <c r="BI5" s="132">
        <f>BH5/AS5*100</f>
        <v>13.690476190476192</v>
      </c>
      <c r="BJ5" s="331">
        <f>BH5+BF5</f>
        <v>31</v>
      </c>
      <c r="BK5" s="134">
        <f>BJ5/AS5*100</f>
        <v>18.452380952380953</v>
      </c>
    </row>
    <row r="6" spans="1:63" s="248" customFormat="1" x14ac:dyDescent="0.2">
      <c r="A6" s="135" t="s">
        <v>11</v>
      </c>
      <c r="B6" s="136">
        <v>109551</v>
      </c>
      <c r="C6" s="310">
        <v>45</v>
      </c>
      <c r="D6" s="129" t="s">
        <v>10</v>
      </c>
      <c r="E6" s="305">
        <v>2</v>
      </c>
      <c r="F6" s="306">
        <v>55</v>
      </c>
      <c r="G6" s="131" t="s">
        <v>10</v>
      </c>
      <c r="H6" s="305">
        <v>2</v>
      </c>
      <c r="I6" s="306">
        <v>39</v>
      </c>
      <c r="J6" s="131" t="s">
        <v>10</v>
      </c>
      <c r="K6" s="305">
        <v>2</v>
      </c>
      <c r="L6" s="306">
        <v>41</v>
      </c>
      <c r="M6" s="131" t="s">
        <v>10</v>
      </c>
      <c r="N6" s="305">
        <v>2</v>
      </c>
      <c r="O6" s="145"/>
      <c r="P6" s="145"/>
      <c r="Q6" s="137"/>
      <c r="R6" s="251"/>
      <c r="S6" s="253"/>
      <c r="T6" s="250"/>
      <c r="U6" s="251"/>
      <c r="V6" s="253"/>
      <c r="W6" s="250"/>
      <c r="X6" s="251"/>
      <c r="Y6" s="253"/>
      <c r="Z6" s="250"/>
      <c r="AA6" s="251"/>
      <c r="AB6" s="253"/>
      <c r="AC6" s="250"/>
      <c r="AD6" s="251"/>
      <c r="AE6" s="253"/>
      <c r="AF6" s="250"/>
      <c r="AG6" s="251"/>
      <c r="AH6" s="253"/>
      <c r="AI6" s="250"/>
      <c r="AJ6" s="251"/>
      <c r="AK6" s="253"/>
      <c r="AL6" s="250"/>
      <c r="AM6" s="251"/>
      <c r="AN6" s="253"/>
      <c r="AO6" s="250"/>
      <c r="AP6" s="251"/>
      <c r="AQ6" s="253"/>
      <c r="AR6" s="252"/>
      <c r="AS6" s="216">
        <f t="shared" ref="AS6:AS15" si="0">SUM(C6,F6,I6,L6,O6)</f>
        <v>180</v>
      </c>
      <c r="AT6" s="131" t="s">
        <v>10</v>
      </c>
      <c r="AU6" s="217">
        <f t="shared" ref="AU6:AU16" si="1">SUM(E6,H6,K6,N6,Q6)</f>
        <v>8</v>
      </c>
      <c r="AV6" s="247"/>
      <c r="AW6" s="307">
        <v>47</v>
      </c>
      <c r="AX6" s="307">
        <v>24</v>
      </c>
      <c r="AZ6" s="332">
        <v>75</v>
      </c>
      <c r="BA6" s="132">
        <f t="shared" ref="BA6:BA15" si="2">AZ6/AS6*100</f>
        <v>41.666666666666671</v>
      </c>
      <c r="BB6" s="330">
        <v>38</v>
      </c>
      <c r="BC6" s="132">
        <f t="shared" ref="BC6:BC16" si="3">BB6/AS6*100</f>
        <v>21.111111111111111</v>
      </c>
      <c r="BD6" s="297">
        <f>BB6+AZ6</f>
        <v>113</v>
      </c>
      <c r="BE6" s="291">
        <f t="shared" ref="BE6:BE16" si="4">BD6/AS6*100</f>
        <v>62.777777777777779</v>
      </c>
      <c r="BF6" s="329">
        <v>21</v>
      </c>
      <c r="BG6" s="132">
        <f t="shared" ref="BG6:BG15" si="5">BF6/AS6*100</f>
        <v>11.666666666666666</v>
      </c>
      <c r="BH6" s="330">
        <v>15</v>
      </c>
      <c r="BI6" s="132">
        <f t="shared" ref="BI6:BI15" si="6">BH6/AS6*100</f>
        <v>8.3333333333333321</v>
      </c>
      <c r="BJ6" s="331">
        <f t="shared" ref="BJ6:BJ15" si="7">BH6+BF6</f>
        <v>36</v>
      </c>
      <c r="BK6" s="134">
        <f t="shared" ref="BK6:BK15" si="8">BJ6/AS6*100</f>
        <v>20</v>
      </c>
    </row>
    <row r="7" spans="1:63" s="248" customFormat="1" x14ac:dyDescent="0.2">
      <c r="A7" s="127" t="s">
        <v>12</v>
      </c>
      <c r="B7" s="128">
        <v>110036</v>
      </c>
      <c r="C7" s="302">
        <v>32</v>
      </c>
      <c r="D7" s="129" t="s">
        <v>10</v>
      </c>
      <c r="E7" s="303">
        <v>2</v>
      </c>
      <c r="F7" s="304">
        <v>41</v>
      </c>
      <c r="G7" s="129" t="s">
        <v>10</v>
      </c>
      <c r="H7" s="303">
        <v>2</v>
      </c>
      <c r="I7" s="304">
        <v>44</v>
      </c>
      <c r="J7" s="129" t="s">
        <v>10</v>
      </c>
      <c r="K7" s="303">
        <v>2</v>
      </c>
      <c r="L7" s="304">
        <v>43</v>
      </c>
      <c r="M7" s="129" t="s">
        <v>10</v>
      </c>
      <c r="N7" s="303">
        <v>2</v>
      </c>
      <c r="O7" s="207"/>
      <c r="P7" s="207"/>
      <c r="Q7" s="130"/>
      <c r="R7" s="244"/>
      <c r="S7" s="246"/>
      <c r="T7" s="243"/>
      <c r="U7" s="244"/>
      <c r="V7" s="246"/>
      <c r="W7" s="243"/>
      <c r="X7" s="244"/>
      <c r="Y7" s="246"/>
      <c r="Z7" s="243"/>
      <c r="AA7" s="244"/>
      <c r="AB7" s="246"/>
      <c r="AC7" s="243"/>
      <c r="AD7" s="244"/>
      <c r="AE7" s="246"/>
      <c r="AF7" s="243"/>
      <c r="AG7" s="244"/>
      <c r="AH7" s="246"/>
      <c r="AI7" s="243"/>
      <c r="AJ7" s="244"/>
      <c r="AK7" s="246"/>
      <c r="AL7" s="243"/>
      <c r="AM7" s="244"/>
      <c r="AN7" s="246"/>
      <c r="AO7" s="243"/>
      <c r="AP7" s="244"/>
      <c r="AQ7" s="246"/>
      <c r="AR7" s="245"/>
      <c r="AS7" s="216">
        <f t="shared" si="0"/>
        <v>160</v>
      </c>
      <c r="AT7" s="129" t="s">
        <v>10</v>
      </c>
      <c r="AU7" s="217">
        <f t="shared" si="1"/>
        <v>8</v>
      </c>
      <c r="AV7" s="247"/>
      <c r="AW7" s="319">
        <v>9</v>
      </c>
      <c r="AX7" s="319">
        <v>35</v>
      </c>
      <c r="AZ7" s="332">
        <v>87</v>
      </c>
      <c r="BA7" s="132">
        <f t="shared" si="2"/>
        <v>54.374999999999993</v>
      </c>
      <c r="BB7" s="330">
        <v>27</v>
      </c>
      <c r="BC7" s="132">
        <f t="shared" si="3"/>
        <v>16.875</v>
      </c>
      <c r="BD7" s="297">
        <f>BB7+AZ7</f>
        <v>114</v>
      </c>
      <c r="BE7" s="291">
        <f t="shared" si="4"/>
        <v>71.25</v>
      </c>
      <c r="BF7" s="329">
        <v>10</v>
      </c>
      <c r="BG7" s="132">
        <f t="shared" si="5"/>
        <v>6.25</v>
      </c>
      <c r="BH7" s="330">
        <v>5</v>
      </c>
      <c r="BI7" s="132">
        <f t="shared" si="6"/>
        <v>3.125</v>
      </c>
      <c r="BJ7" s="331">
        <f t="shared" si="7"/>
        <v>15</v>
      </c>
      <c r="BK7" s="134">
        <f t="shared" si="8"/>
        <v>9.375</v>
      </c>
    </row>
    <row r="8" spans="1:63" s="248" customFormat="1" x14ac:dyDescent="0.2">
      <c r="A8" s="127" t="s">
        <v>13</v>
      </c>
      <c r="B8" s="128">
        <v>110024</v>
      </c>
      <c r="C8" s="302">
        <v>65</v>
      </c>
      <c r="D8" s="129" t="s">
        <v>10</v>
      </c>
      <c r="E8" s="303">
        <v>3</v>
      </c>
      <c r="F8" s="304">
        <v>66</v>
      </c>
      <c r="G8" s="129" t="s">
        <v>10</v>
      </c>
      <c r="H8" s="303">
        <v>2</v>
      </c>
      <c r="I8" s="304">
        <v>59</v>
      </c>
      <c r="J8" s="129" t="s">
        <v>10</v>
      </c>
      <c r="K8" s="303">
        <v>2</v>
      </c>
      <c r="L8" s="304">
        <v>65</v>
      </c>
      <c r="M8" s="129" t="s">
        <v>10</v>
      </c>
      <c r="N8" s="303">
        <v>2</v>
      </c>
      <c r="O8" s="207"/>
      <c r="P8" s="207"/>
      <c r="Q8" s="130"/>
      <c r="R8" s="244"/>
      <c r="S8" s="246"/>
      <c r="T8" s="243"/>
      <c r="U8" s="244"/>
      <c r="V8" s="246"/>
      <c r="W8" s="243"/>
      <c r="X8" s="244"/>
      <c r="Y8" s="246"/>
      <c r="Z8" s="243"/>
      <c r="AA8" s="244"/>
      <c r="AB8" s="246"/>
      <c r="AC8" s="243"/>
      <c r="AD8" s="244"/>
      <c r="AE8" s="246"/>
      <c r="AF8" s="243"/>
      <c r="AG8" s="244"/>
      <c r="AH8" s="246"/>
      <c r="AI8" s="243"/>
      <c r="AJ8" s="244"/>
      <c r="AK8" s="246"/>
      <c r="AL8" s="243"/>
      <c r="AM8" s="244"/>
      <c r="AN8" s="246"/>
      <c r="AO8" s="243"/>
      <c r="AP8" s="244"/>
      <c r="AQ8" s="246"/>
      <c r="AR8" s="245"/>
      <c r="AS8" s="216">
        <f t="shared" si="0"/>
        <v>255</v>
      </c>
      <c r="AT8" s="129" t="s">
        <v>10</v>
      </c>
      <c r="AU8" s="217">
        <f t="shared" si="1"/>
        <v>9</v>
      </c>
      <c r="AV8" s="247"/>
      <c r="AW8" s="319">
        <v>9</v>
      </c>
      <c r="AX8" s="319">
        <v>35</v>
      </c>
      <c r="AZ8" s="332">
        <v>146</v>
      </c>
      <c r="BA8" s="132">
        <f t="shared" si="2"/>
        <v>57.254901960784309</v>
      </c>
      <c r="BB8" s="330">
        <v>0</v>
      </c>
      <c r="BC8" s="132">
        <f t="shared" si="3"/>
        <v>0</v>
      </c>
      <c r="BD8" s="297">
        <f t="shared" ref="BD8:BD15" si="9">BB8+AZ8</f>
        <v>146</v>
      </c>
      <c r="BE8" s="291">
        <f t="shared" si="4"/>
        <v>57.254901960784309</v>
      </c>
      <c r="BF8" s="329">
        <v>38</v>
      </c>
      <c r="BG8" s="132">
        <f t="shared" si="5"/>
        <v>14.901960784313726</v>
      </c>
      <c r="BH8" s="330">
        <v>18</v>
      </c>
      <c r="BI8" s="132">
        <f t="shared" si="6"/>
        <v>7.0588235294117645</v>
      </c>
      <c r="BJ8" s="331">
        <f t="shared" si="7"/>
        <v>56</v>
      </c>
      <c r="BK8" s="134">
        <f t="shared" si="8"/>
        <v>21.96078431372549</v>
      </c>
    </row>
    <row r="9" spans="1:63" s="248" customFormat="1" x14ac:dyDescent="0.2">
      <c r="A9" s="127" t="s">
        <v>14</v>
      </c>
      <c r="B9" s="128">
        <v>109976</v>
      </c>
      <c r="C9" s="311">
        <f>SUM(C10,C11)</f>
        <v>55</v>
      </c>
      <c r="D9" s="129" t="s">
        <v>10</v>
      </c>
      <c r="E9" s="312">
        <f>SUM(E10,E11)</f>
        <v>3</v>
      </c>
      <c r="F9" s="311">
        <f>SUM(F10,F11)</f>
        <v>44</v>
      </c>
      <c r="G9" s="129" t="s">
        <v>10</v>
      </c>
      <c r="H9" s="312">
        <f>SUM(H10,H11)</f>
        <v>2</v>
      </c>
      <c r="I9" s="311">
        <f>SUM(I10,I11)</f>
        <v>59</v>
      </c>
      <c r="J9" s="129" t="s">
        <v>10</v>
      </c>
      <c r="K9" s="312">
        <f>SUM(K10,K11)</f>
        <v>3</v>
      </c>
      <c r="L9" s="311">
        <f>SUM(L10,L11)</f>
        <v>63</v>
      </c>
      <c r="M9" s="129" t="s">
        <v>10</v>
      </c>
      <c r="N9" s="312">
        <f>SUM(N10,N11)</f>
        <v>3</v>
      </c>
      <c r="O9" s="317">
        <f>SUM(O10,O11)</f>
        <v>38</v>
      </c>
      <c r="P9" s="129" t="s">
        <v>10</v>
      </c>
      <c r="Q9" s="312">
        <f>SUM(Q10,Q11)</f>
        <v>2</v>
      </c>
      <c r="R9" s="244"/>
      <c r="S9" s="246"/>
      <c r="T9" s="243"/>
      <c r="U9" s="244"/>
      <c r="V9" s="246"/>
      <c r="W9" s="243"/>
      <c r="X9" s="244"/>
      <c r="Y9" s="246"/>
      <c r="Z9" s="243"/>
      <c r="AA9" s="244"/>
      <c r="AB9" s="246"/>
      <c r="AC9" s="243"/>
      <c r="AD9" s="244"/>
      <c r="AE9" s="246"/>
      <c r="AF9" s="243"/>
      <c r="AG9" s="244"/>
      <c r="AH9" s="246"/>
      <c r="AI9" s="243"/>
      <c r="AJ9" s="244"/>
      <c r="AK9" s="246"/>
      <c r="AL9" s="243"/>
      <c r="AM9" s="244"/>
      <c r="AN9" s="246"/>
      <c r="AO9" s="243"/>
      <c r="AP9" s="244"/>
      <c r="AQ9" s="246"/>
      <c r="AR9" s="245"/>
      <c r="AS9" s="294">
        <f t="shared" si="0"/>
        <v>259</v>
      </c>
      <c r="AT9" s="129" t="s">
        <v>10</v>
      </c>
      <c r="AU9" s="295">
        <f t="shared" si="1"/>
        <v>13</v>
      </c>
      <c r="AV9" s="247"/>
      <c r="AW9" s="320">
        <f>SUM(AW10,AW11)</f>
        <v>9</v>
      </c>
      <c r="AX9" s="320">
        <f>AX10+AX11</f>
        <v>8</v>
      </c>
      <c r="AY9" s="254"/>
      <c r="AZ9" s="333">
        <v>118</v>
      </c>
      <c r="BA9" s="132">
        <f t="shared" si="2"/>
        <v>45.559845559845556</v>
      </c>
      <c r="BB9" s="334">
        <v>57</v>
      </c>
      <c r="BC9" s="132">
        <f t="shared" si="3"/>
        <v>22.007722007722009</v>
      </c>
      <c r="BD9" s="297">
        <f t="shared" si="9"/>
        <v>175</v>
      </c>
      <c r="BE9" s="291">
        <f t="shared" si="4"/>
        <v>67.567567567567565</v>
      </c>
      <c r="BF9" s="337">
        <v>1</v>
      </c>
      <c r="BG9" s="132">
        <f t="shared" si="5"/>
        <v>0.38610038610038611</v>
      </c>
      <c r="BH9" s="334">
        <v>31</v>
      </c>
      <c r="BI9" s="351">
        <f t="shared" si="6"/>
        <v>11.969111969111969</v>
      </c>
      <c r="BJ9" s="331">
        <f t="shared" si="7"/>
        <v>32</v>
      </c>
      <c r="BK9" s="134">
        <f t="shared" si="8"/>
        <v>12.355212355212355</v>
      </c>
    </row>
    <row r="10" spans="1:63" s="248" customFormat="1" x14ac:dyDescent="0.2">
      <c r="A10" s="30" t="s">
        <v>15</v>
      </c>
      <c r="B10" s="31"/>
      <c r="C10" s="313">
        <v>36</v>
      </c>
      <c r="D10" s="32" t="s">
        <v>10</v>
      </c>
      <c r="E10" s="314">
        <v>2</v>
      </c>
      <c r="F10" s="315">
        <v>26</v>
      </c>
      <c r="G10" s="32" t="s">
        <v>10</v>
      </c>
      <c r="H10" s="314">
        <v>1</v>
      </c>
      <c r="I10" s="315">
        <v>37</v>
      </c>
      <c r="J10" s="32" t="s">
        <v>10</v>
      </c>
      <c r="K10" s="314">
        <v>2</v>
      </c>
      <c r="L10" s="315">
        <v>37</v>
      </c>
      <c r="M10" s="32" t="s">
        <v>10</v>
      </c>
      <c r="N10" s="314">
        <v>2</v>
      </c>
      <c r="O10" s="318">
        <v>38</v>
      </c>
      <c r="P10" s="32" t="s">
        <v>10</v>
      </c>
      <c r="Q10" s="314">
        <v>2</v>
      </c>
      <c r="R10" s="257"/>
      <c r="S10" s="259"/>
      <c r="T10" s="256"/>
      <c r="U10" s="257"/>
      <c r="V10" s="259"/>
      <c r="W10" s="256"/>
      <c r="X10" s="257"/>
      <c r="Y10" s="259"/>
      <c r="Z10" s="256"/>
      <c r="AA10" s="257"/>
      <c r="AB10" s="259"/>
      <c r="AC10" s="256"/>
      <c r="AD10" s="257"/>
      <c r="AE10" s="259"/>
      <c r="AF10" s="256"/>
      <c r="AG10" s="257"/>
      <c r="AH10" s="259"/>
      <c r="AI10" s="256"/>
      <c r="AJ10" s="257"/>
      <c r="AK10" s="259"/>
      <c r="AL10" s="256"/>
      <c r="AM10" s="257"/>
      <c r="AN10" s="259"/>
      <c r="AO10" s="256"/>
      <c r="AP10" s="257"/>
      <c r="AQ10" s="259"/>
      <c r="AR10" s="258"/>
      <c r="AS10" s="219">
        <f t="shared" si="0"/>
        <v>174</v>
      </c>
      <c r="AT10" s="32" t="s">
        <v>10</v>
      </c>
      <c r="AU10" s="220">
        <f t="shared" si="1"/>
        <v>9</v>
      </c>
      <c r="AV10" s="247"/>
      <c r="AW10" s="321">
        <v>8</v>
      </c>
      <c r="AX10" s="321">
        <v>7</v>
      </c>
      <c r="AY10" s="254"/>
      <c r="AZ10" s="336">
        <v>86</v>
      </c>
      <c r="BA10" s="141">
        <f t="shared" si="2"/>
        <v>49.425287356321839</v>
      </c>
      <c r="BB10" s="335">
        <v>32</v>
      </c>
      <c r="BC10" s="141">
        <f t="shared" si="3"/>
        <v>18.390804597701148</v>
      </c>
      <c r="BD10" s="298">
        <f t="shared" si="9"/>
        <v>118</v>
      </c>
      <c r="BE10" s="296">
        <f t="shared" si="4"/>
        <v>67.81609195402298</v>
      </c>
      <c r="BF10" s="338">
        <v>1</v>
      </c>
      <c r="BG10" s="141">
        <f t="shared" si="5"/>
        <v>0.57471264367816088</v>
      </c>
      <c r="BH10" s="335">
        <v>25</v>
      </c>
      <c r="BI10" s="352">
        <f t="shared" si="6"/>
        <v>14.367816091954023</v>
      </c>
      <c r="BJ10" s="353">
        <f>BH10+BF10</f>
        <v>26</v>
      </c>
      <c r="BK10" s="142">
        <f t="shared" si="8"/>
        <v>14.942528735632186</v>
      </c>
    </row>
    <row r="11" spans="1:63" s="248" customFormat="1" x14ac:dyDescent="0.2">
      <c r="A11" s="30" t="s">
        <v>16</v>
      </c>
      <c r="B11" s="31"/>
      <c r="C11" s="313">
        <v>19</v>
      </c>
      <c r="D11" s="32" t="s">
        <v>10</v>
      </c>
      <c r="E11" s="314">
        <v>1</v>
      </c>
      <c r="F11" s="315">
        <v>18</v>
      </c>
      <c r="G11" s="32" t="s">
        <v>10</v>
      </c>
      <c r="H11" s="314">
        <v>1</v>
      </c>
      <c r="I11" s="315">
        <v>22</v>
      </c>
      <c r="J11" s="32" t="s">
        <v>10</v>
      </c>
      <c r="K11" s="314">
        <v>1</v>
      </c>
      <c r="L11" s="315">
        <v>26</v>
      </c>
      <c r="M11" s="32" t="s">
        <v>10</v>
      </c>
      <c r="N11" s="314">
        <v>1</v>
      </c>
      <c r="O11" s="279"/>
      <c r="P11" s="255"/>
      <c r="Q11" s="278"/>
      <c r="R11" s="257"/>
      <c r="S11" s="259"/>
      <c r="T11" s="256"/>
      <c r="U11" s="257"/>
      <c r="V11" s="259"/>
      <c r="W11" s="256"/>
      <c r="X11" s="257"/>
      <c r="Y11" s="259"/>
      <c r="Z11" s="256"/>
      <c r="AA11" s="257"/>
      <c r="AB11" s="259"/>
      <c r="AC11" s="256"/>
      <c r="AD11" s="257"/>
      <c r="AE11" s="259"/>
      <c r="AF11" s="256"/>
      <c r="AG11" s="257"/>
      <c r="AH11" s="259"/>
      <c r="AI11" s="256"/>
      <c r="AJ11" s="257"/>
      <c r="AK11" s="259"/>
      <c r="AL11" s="256"/>
      <c r="AM11" s="257"/>
      <c r="AN11" s="259"/>
      <c r="AO11" s="256"/>
      <c r="AP11" s="257"/>
      <c r="AQ11" s="259"/>
      <c r="AR11" s="258"/>
      <c r="AS11" s="219">
        <f t="shared" si="0"/>
        <v>85</v>
      </c>
      <c r="AT11" s="32" t="s">
        <v>10</v>
      </c>
      <c r="AU11" s="220">
        <f t="shared" si="1"/>
        <v>4</v>
      </c>
      <c r="AV11" s="247"/>
      <c r="AW11" s="321">
        <v>1</v>
      </c>
      <c r="AX11" s="321">
        <v>1</v>
      </c>
      <c r="AY11" s="254"/>
      <c r="AZ11" s="336">
        <v>32</v>
      </c>
      <c r="BA11" s="141">
        <f t="shared" si="2"/>
        <v>37.647058823529413</v>
      </c>
      <c r="BB11" s="335">
        <v>25</v>
      </c>
      <c r="BC11" s="141">
        <f t="shared" si="3"/>
        <v>29.411764705882355</v>
      </c>
      <c r="BD11" s="298">
        <f t="shared" si="9"/>
        <v>57</v>
      </c>
      <c r="BE11" s="296">
        <f t="shared" si="4"/>
        <v>67.058823529411754</v>
      </c>
      <c r="BF11" s="338">
        <v>0</v>
      </c>
      <c r="BG11" s="141">
        <f t="shared" si="5"/>
        <v>0</v>
      </c>
      <c r="BH11" s="335">
        <v>6</v>
      </c>
      <c r="BI11" s="352">
        <f t="shared" si="6"/>
        <v>7.0588235294117645</v>
      </c>
      <c r="BJ11" s="353">
        <f t="shared" si="7"/>
        <v>6</v>
      </c>
      <c r="BK11" s="142">
        <f t="shared" si="8"/>
        <v>7.0588235294117645</v>
      </c>
    </row>
    <row r="12" spans="1:63" s="248" customFormat="1" x14ac:dyDescent="0.2">
      <c r="A12" s="127" t="s">
        <v>17</v>
      </c>
      <c r="B12" s="128">
        <v>109988</v>
      </c>
      <c r="C12" s="302">
        <v>55</v>
      </c>
      <c r="D12" s="129" t="s">
        <v>10</v>
      </c>
      <c r="E12" s="303">
        <v>2</v>
      </c>
      <c r="F12" s="304">
        <v>56</v>
      </c>
      <c r="G12" s="129" t="s">
        <v>10</v>
      </c>
      <c r="H12" s="303">
        <v>2</v>
      </c>
      <c r="I12" s="304">
        <v>52</v>
      </c>
      <c r="J12" s="129" t="s">
        <v>10</v>
      </c>
      <c r="K12" s="303">
        <v>2</v>
      </c>
      <c r="L12" s="304">
        <v>50</v>
      </c>
      <c r="M12" s="129" t="s">
        <v>10</v>
      </c>
      <c r="N12" s="303">
        <v>2</v>
      </c>
      <c r="O12" s="245"/>
      <c r="P12" s="242"/>
      <c r="Q12" s="243"/>
      <c r="R12" s="244"/>
      <c r="S12" s="246"/>
      <c r="T12" s="243"/>
      <c r="U12" s="244"/>
      <c r="V12" s="246"/>
      <c r="W12" s="243"/>
      <c r="X12" s="244"/>
      <c r="Y12" s="246"/>
      <c r="Z12" s="243"/>
      <c r="AA12" s="244"/>
      <c r="AB12" s="246"/>
      <c r="AC12" s="243"/>
      <c r="AD12" s="244"/>
      <c r="AE12" s="246"/>
      <c r="AF12" s="243"/>
      <c r="AG12" s="244"/>
      <c r="AH12" s="246"/>
      <c r="AI12" s="243"/>
      <c r="AJ12" s="244"/>
      <c r="AK12" s="246"/>
      <c r="AL12" s="243"/>
      <c r="AM12" s="244"/>
      <c r="AN12" s="246"/>
      <c r="AO12" s="243"/>
      <c r="AP12" s="244"/>
      <c r="AQ12" s="246"/>
      <c r="AR12" s="245"/>
      <c r="AS12" s="216">
        <f t="shared" si="0"/>
        <v>213</v>
      </c>
      <c r="AT12" s="129" t="s">
        <v>10</v>
      </c>
      <c r="AU12" s="217">
        <f t="shared" si="1"/>
        <v>8</v>
      </c>
      <c r="AV12" s="247"/>
      <c r="AW12" s="319">
        <v>13</v>
      </c>
      <c r="AX12" s="319">
        <v>63</v>
      </c>
      <c r="AY12" s="260"/>
      <c r="AZ12" s="332">
        <v>108</v>
      </c>
      <c r="BA12" s="132">
        <f t="shared" si="2"/>
        <v>50.704225352112672</v>
      </c>
      <c r="BB12" s="330">
        <v>24</v>
      </c>
      <c r="BC12" s="132">
        <f t="shared" si="3"/>
        <v>11.267605633802818</v>
      </c>
      <c r="BD12" s="297">
        <f t="shared" si="9"/>
        <v>132</v>
      </c>
      <c r="BE12" s="291">
        <f t="shared" si="4"/>
        <v>61.971830985915489</v>
      </c>
      <c r="BF12" s="309">
        <v>4</v>
      </c>
      <c r="BG12" s="132">
        <f t="shared" si="5"/>
        <v>1.8779342723004695</v>
      </c>
      <c r="BH12" s="330">
        <v>13</v>
      </c>
      <c r="BI12" s="132">
        <f t="shared" si="6"/>
        <v>6.103286384976526</v>
      </c>
      <c r="BJ12" s="331">
        <f t="shared" si="7"/>
        <v>17</v>
      </c>
      <c r="BK12" s="134">
        <f t="shared" si="8"/>
        <v>7.981220657276995</v>
      </c>
    </row>
    <row r="13" spans="1:63" s="248" customFormat="1" x14ac:dyDescent="0.2">
      <c r="A13" s="127" t="s">
        <v>18</v>
      </c>
      <c r="B13" s="128">
        <v>196691</v>
      </c>
      <c r="C13" s="302">
        <v>50</v>
      </c>
      <c r="D13" s="129" t="s">
        <v>10</v>
      </c>
      <c r="E13" s="303">
        <v>2</v>
      </c>
      <c r="F13" s="304">
        <v>76</v>
      </c>
      <c r="G13" s="129" t="s">
        <v>10</v>
      </c>
      <c r="H13" s="303">
        <v>3</v>
      </c>
      <c r="I13" s="304">
        <v>92</v>
      </c>
      <c r="J13" s="129" t="s">
        <v>10</v>
      </c>
      <c r="K13" s="303">
        <v>4</v>
      </c>
      <c r="L13" s="304">
        <v>95</v>
      </c>
      <c r="M13" s="129" t="s">
        <v>10</v>
      </c>
      <c r="N13" s="303">
        <v>4</v>
      </c>
      <c r="O13" s="245"/>
      <c r="P13" s="245"/>
      <c r="Q13" s="243"/>
      <c r="R13" s="244"/>
      <c r="S13" s="246"/>
      <c r="T13" s="243"/>
      <c r="U13" s="244"/>
      <c r="V13" s="246"/>
      <c r="W13" s="243"/>
      <c r="X13" s="244"/>
      <c r="Y13" s="246"/>
      <c r="Z13" s="243"/>
      <c r="AA13" s="244"/>
      <c r="AB13" s="246"/>
      <c r="AC13" s="243"/>
      <c r="AD13" s="244"/>
      <c r="AE13" s="246"/>
      <c r="AF13" s="243"/>
      <c r="AG13" s="244"/>
      <c r="AH13" s="246"/>
      <c r="AI13" s="243"/>
      <c r="AJ13" s="244"/>
      <c r="AK13" s="246"/>
      <c r="AL13" s="243"/>
      <c r="AM13" s="244"/>
      <c r="AN13" s="246"/>
      <c r="AO13" s="243"/>
      <c r="AP13" s="244"/>
      <c r="AQ13" s="246"/>
      <c r="AR13" s="245"/>
      <c r="AS13" s="216">
        <f t="shared" si="0"/>
        <v>313</v>
      </c>
      <c r="AT13" s="129" t="s">
        <v>10</v>
      </c>
      <c r="AU13" s="217">
        <f t="shared" si="1"/>
        <v>13</v>
      </c>
      <c r="AV13" s="247"/>
      <c r="AW13" s="319">
        <v>56</v>
      </c>
      <c r="AX13" s="319">
        <v>143</v>
      </c>
      <c r="AZ13" s="332">
        <v>148</v>
      </c>
      <c r="BA13" s="132">
        <f t="shared" si="2"/>
        <v>47.284345047923324</v>
      </c>
      <c r="BB13" s="330">
        <v>0</v>
      </c>
      <c r="BC13" s="132">
        <f t="shared" si="3"/>
        <v>0</v>
      </c>
      <c r="BD13" s="297">
        <f t="shared" si="9"/>
        <v>148</v>
      </c>
      <c r="BE13" s="291">
        <f t="shared" si="4"/>
        <v>47.284345047923324</v>
      </c>
      <c r="BF13" s="329">
        <v>14</v>
      </c>
      <c r="BG13" s="132">
        <f t="shared" si="5"/>
        <v>4.4728434504792327</v>
      </c>
      <c r="BH13" s="330">
        <v>50</v>
      </c>
      <c r="BI13" s="132">
        <f t="shared" si="6"/>
        <v>15.974440894568689</v>
      </c>
      <c r="BJ13" s="331">
        <f t="shared" si="7"/>
        <v>64</v>
      </c>
      <c r="BK13" s="134">
        <f t="shared" si="8"/>
        <v>20.447284345047922</v>
      </c>
    </row>
    <row r="14" spans="1:63" s="248" customFormat="1" x14ac:dyDescent="0.2">
      <c r="A14" s="127" t="s">
        <v>19</v>
      </c>
      <c r="B14" s="128">
        <v>109940</v>
      </c>
      <c r="C14" s="302">
        <v>54</v>
      </c>
      <c r="D14" s="129" t="s">
        <v>10</v>
      </c>
      <c r="E14" s="303">
        <v>2</v>
      </c>
      <c r="F14" s="304">
        <v>57</v>
      </c>
      <c r="G14" s="129" t="s">
        <v>10</v>
      </c>
      <c r="H14" s="303">
        <v>2</v>
      </c>
      <c r="I14" s="304">
        <v>56</v>
      </c>
      <c r="J14" s="129" t="s">
        <v>10</v>
      </c>
      <c r="K14" s="303">
        <v>2</v>
      </c>
      <c r="L14" s="304">
        <v>50</v>
      </c>
      <c r="M14" s="129" t="s">
        <v>10</v>
      </c>
      <c r="N14" s="303">
        <v>2</v>
      </c>
      <c r="O14" s="245"/>
      <c r="P14" s="245"/>
      <c r="Q14" s="243"/>
      <c r="R14" s="244"/>
      <c r="S14" s="246"/>
      <c r="T14" s="243"/>
      <c r="U14" s="244"/>
      <c r="V14" s="246"/>
      <c r="W14" s="243"/>
      <c r="X14" s="244"/>
      <c r="Y14" s="246"/>
      <c r="Z14" s="243"/>
      <c r="AA14" s="244"/>
      <c r="AB14" s="246"/>
      <c r="AC14" s="243"/>
      <c r="AD14" s="244"/>
      <c r="AE14" s="246"/>
      <c r="AF14" s="243"/>
      <c r="AG14" s="244"/>
      <c r="AH14" s="246"/>
      <c r="AI14" s="243"/>
      <c r="AJ14" s="244"/>
      <c r="AK14" s="246"/>
      <c r="AL14" s="243"/>
      <c r="AM14" s="244"/>
      <c r="AN14" s="246"/>
      <c r="AO14" s="243"/>
      <c r="AP14" s="244"/>
      <c r="AQ14" s="246"/>
      <c r="AR14" s="245"/>
      <c r="AS14" s="216">
        <f t="shared" si="0"/>
        <v>217</v>
      </c>
      <c r="AT14" s="129" t="s">
        <v>10</v>
      </c>
      <c r="AU14" s="217">
        <f t="shared" si="1"/>
        <v>8</v>
      </c>
      <c r="AV14" s="247"/>
      <c r="AW14" s="319">
        <v>31</v>
      </c>
      <c r="AX14" s="319">
        <v>64</v>
      </c>
      <c r="AZ14" s="332">
        <v>99</v>
      </c>
      <c r="BA14" s="132">
        <f t="shared" si="2"/>
        <v>45.622119815668206</v>
      </c>
      <c r="BB14" s="330">
        <v>13</v>
      </c>
      <c r="BC14" s="132">
        <f t="shared" si="3"/>
        <v>5.9907834101382482</v>
      </c>
      <c r="BD14" s="297">
        <f t="shared" si="9"/>
        <v>112</v>
      </c>
      <c r="BE14" s="291">
        <f t="shared" si="4"/>
        <v>51.612903225806448</v>
      </c>
      <c r="BF14" s="329">
        <v>6</v>
      </c>
      <c r="BG14" s="132">
        <f t="shared" si="5"/>
        <v>2.7649769585253456</v>
      </c>
      <c r="BH14" s="330">
        <v>38</v>
      </c>
      <c r="BI14" s="132">
        <f t="shared" si="6"/>
        <v>17.511520737327189</v>
      </c>
      <c r="BJ14" s="331">
        <f t="shared" si="7"/>
        <v>44</v>
      </c>
      <c r="BK14" s="134">
        <f t="shared" si="8"/>
        <v>20.276497695852534</v>
      </c>
    </row>
    <row r="15" spans="1:63" s="248" customFormat="1" x14ac:dyDescent="0.2">
      <c r="A15" s="127" t="s">
        <v>20</v>
      </c>
      <c r="B15" s="128">
        <v>196680</v>
      </c>
      <c r="C15" s="354">
        <v>0</v>
      </c>
      <c r="D15" s="355" t="s">
        <v>10</v>
      </c>
      <c r="E15" s="356">
        <v>0</v>
      </c>
      <c r="F15" s="357">
        <v>0</v>
      </c>
      <c r="G15" s="355" t="s">
        <v>10</v>
      </c>
      <c r="H15" s="356">
        <v>0</v>
      </c>
      <c r="I15" s="357">
        <v>104</v>
      </c>
      <c r="J15" s="355" t="s">
        <v>10</v>
      </c>
      <c r="K15" s="356">
        <v>4</v>
      </c>
      <c r="L15" s="357">
        <v>89</v>
      </c>
      <c r="M15" s="355" t="s">
        <v>10</v>
      </c>
      <c r="N15" s="356">
        <v>4</v>
      </c>
      <c r="O15" s="358">
        <v>225</v>
      </c>
      <c r="P15" s="355" t="s">
        <v>10</v>
      </c>
      <c r="Q15" s="356">
        <v>10</v>
      </c>
      <c r="R15" s="244"/>
      <c r="S15" s="246"/>
      <c r="T15" s="243"/>
      <c r="U15" s="244"/>
      <c r="V15" s="246"/>
      <c r="W15" s="243"/>
      <c r="X15" s="244"/>
      <c r="Y15" s="246"/>
      <c r="Z15" s="243"/>
      <c r="AA15" s="244"/>
      <c r="AB15" s="246"/>
      <c r="AC15" s="243"/>
      <c r="AD15" s="244"/>
      <c r="AE15" s="246"/>
      <c r="AF15" s="243"/>
      <c r="AG15" s="244"/>
      <c r="AH15" s="246"/>
      <c r="AI15" s="243"/>
      <c r="AJ15" s="244"/>
      <c r="AK15" s="246"/>
      <c r="AL15" s="243"/>
      <c r="AM15" s="244"/>
      <c r="AN15" s="246"/>
      <c r="AO15" s="243"/>
      <c r="AP15" s="244"/>
      <c r="AQ15" s="246"/>
      <c r="AR15" s="245"/>
      <c r="AS15" s="216">
        <f t="shared" si="0"/>
        <v>418</v>
      </c>
      <c r="AT15" s="129" t="s">
        <v>10</v>
      </c>
      <c r="AU15" s="217">
        <f t="shared" si="1"/>
        <v>18</v>
      </c>
      <c r="AV15" s="247"/>
      <c r="AW15" s="359">
        <v>151</v>
      </c>
      <c r="AX15" s="359">
        <v>293</v>
      </c>
      <c r="AZ15" s="332">
        <v>320</v>
      </c>
      <c r="BA15" s="132">
        <f t="shared" si="2"/>
        <v>76.555023923444978</v>
      </c>
      <c r="BB15" s="330">
        <v>0</v>
      </c>
      <c r="BC15" s="132">
        <f t="shared" si="3"/>
        <v>0</v>
      </c>
      <c r="BD15" s="297">
        <f t="shared" si="9"/>
        <v>320</v>
      </c>
      <c r="BE15" s="291">
        <f t="shared" si="4"/>
        <v>76.555023923444978</v>
      </c>
      <c r="BF15" s="309">
        <v>44</v>
      </c>
      <c r="BG15" s="132">
        <f t="shared" si="5"/>
        <v>10.526315789473683</v>
      </c>
      <c r="BH15" s="297">
        <v>108</v>
      </c>
      <c r="BI15" s="132">
        <f t="shared" si="6"/>
        <v>25.837320574162682</v>
      </c>
      <c r="BJ15" s="133">
        <f t="shared" si="7"/>
        <v>152</v>
      </c>
      <c r="BK15" s="134">
        <f t="shared" si="8"/>
        <v>36.363636363636367</v>
      </c>
    </row>
    <row r="16" spans="1:63" ht="13.5" thickBot="1" x14ac:dyDescent="0.25">
      <c r="A16" s="33" t="s">
        <v>21</v>
      </c>
      <c r="B16" s="34">
        <f>COUNTA(B5:B15)</f>
        <v>9</v>
      </c>
      <c r="C16" s="35">
        <f>C5+C6+C7+C8+C9+C12+C13+C14+C15</f>
        <v>356</v>
      </c>
      <c r="D16" s="39" t="s">
        <v>10</v>
      </c>
      <c r="E16" s="293">
        <f t="shared" ref="E16:Q16" si="10">E5+E6+E7+E8+E9+E12+E13+E14+E15</f>
        <v>16</v>
      </c>
      <c r="F16" s="35">
        <f t="shared" si="10"/>
        <v>395</v>
      </c>
      <c r="G16" s="39" t="s">
        <v>10</v>
      </c>
      <c r="H16" s="293">
        <f t="shared" si="10"/>
        <v>15</v>
      </c>
      <c r="I16" s="35">
        <f t="shared" si="10"/>
        <v>552</v>
      </c>
      <c r="J16" s="39" t="s">
        <v>10</v>
      </c>
      <c r="K16" s="293">
        <f t="shared" si="10"/>
        <v>23</v>
      </c>
      <c r="L16" s="35">
        <f t="shared" si="10"/>
        <v>541</v>
      </c>
      <c r="M16" s="39" t="s">
        <v>10</v>
      </c>
      <c r="N16" s="293">
        <f t="shared" si="10"/>
        <v>23</v>
      </c>
      <c r="O16" s="35">
        <f t="shared" si="10"/>
        <v>339</v>
      </c>
      <c r="P16" s="39" t="s">
        <v>10</v>
      </c>
      <c r="Q16" s="293">
        <f t="shared" si="10"/>
        <v>16</v>
      </c>
      <c r="R16" s="39"/>
      <c r="S16" s="40"/>
      <c r="T16" s="37"/>
      <c r="U16" s="39"/>
      <c r="V16" s="40"/>
      <c r="W16" s="37"/>
      <c r="X16" s="39"/>
      <c r="Y16" s="40"/>
      <c r="Z16" s="37"/>
      <c r="AA16" s="39"/>
      <c r="AB16" s="40"/>
      <c r="AC16" s="37"/>
      <c r="AD16" s="39"/>
      <c r="AE16" s="40"/>
      <c r="AF16" s="37"/>
      <c r="AG16" s="39"/>
      <c r="AH16" s="40"/>
      <c r="AI16" s="37"/>
      <c r="AJ16" s="39"/>
      <c r="AK16" s="40"/>
      <c r="AL16" s="37"/>
      <c r="AM16" s="39"/>
      <c r="AN16" s="40"/>
      <c r="AO16" s="37"/>
      <c r="AP16" s="39"/>
      <c r="AQ16" s="40"/>
      <c r="AR16" s="38"/>
      <c r="AS16" s="230">
        <f>SUM(C16,F16,I16,L16,O16)</f>
        <v>2183</v>
      </c>
      <c r="AT16" s="36" t="s">
        <v>10</v>
      </c>
      <c r="AU16" s="222">
        <f t="shared" si="1"/>
        <v>93</v>
      </c>
      <c r="AV16" s="290"/>
      <c r="AW16" s="41">
        <f>AW15+AW14+AW13+AW12+AW9+AW8+AW6+AW7+AW5</f>
        <v>328</v>
      </c>
      <c r="AX16" s="41">
        <f t="shared" ref="AX16:AZ16" si="11">AX15+AX14+AX13+AX12+AX9+AX8+AX6+AX7+AX5</f>
        <v>690</v>
      </c>
      <c r="AY16" s="41">
        <f t="shared" si="11"/>
        <v>0</v>
      </c>
      <c r="AZ16" s="41">
        <f t="shared" si="11"/>
        <v>1162</v>
      </c>
      <c r="BA16" s="171">
        <f>AZ16/AS16*100</f>
        <v>53.229500687127803</v>
      </c>
      <c r="BB16" s="168">
        <f>BB5+BB6+BB7++BB8+BB9+BB12+BB13+BB14+BB15</f>
        <v>204</v>
      </c>
      <c r="BC16" s="171">
        <f t="shared" si="3"/>
        <v>9.3449381584974809</v>
      </c>
      <c r="BD16" s="289">
        <f>BB16+AZ16</f>
        <v>1366</v>
      </c>
      <c r="BE16" s="292">
        <f t="shared" si="4"/>
        <v>62.574438845625288</v>
      </c>
      <c r="BF16" s="170">
        <f>BF5+BF6+BF7+BF8+BF9+BF12+BF13+BF14+BF15</f>
        <v>146</v>
      </c>
      <c r="BG16" s="171">
        <f>BF16/AS16*100</f>
        <v>6.6880439761795696</v>
      </c>
      <c r="BH16" s="168">
        <f>BH5+BH6+BH7+BH8+BH9+BH12+BH13+BH14+BH15</f>
        <v>301</v>
      </c>
      <c r="BI16" s="171">
        <f>BH16/AS16*100</f>
        <v>13.788364635822262</v>
      </c>
      <c r="BJ16" s="168">
        <f>BH16+BF16</f>
        <v>447</v>
      </c>
      <c r="BK16" s="172">
        <f>BJ16/AS16*100</f>
        <v>20.47640861200183</v>
      </c>
    </row>
    <row r="17" spans="1:63" ht="13.5" thickTop="1" x14ac:dyDescent="0.2">
      <c r="A17" s="42"/>
      <c r="B17" s="43"/>
      <c r="C17" s="44"/>
      <c r="D17" s="45"/>
      <c r="E17" s="46"/>
      <c r="F17" s="44"/>
      <c r="G17" s="45"/>
      <c r="H17" s="46"/>
      <c r="I17" s="44"/>
      <c r="J17" s="45"/>
      <c r="K17" s="46"/>
      <c r="L17" s="44"/>
      <c r="M17" s="45"/>
      <c r="N17" s="46"/>
      <c r="O17" s="47"/>
      <c r="P17" s="47"/>
      <c r="Q17" s="46"/>
      <c r="R17" s="44"/>
      <c r="S17" s="48"/>
      <c r="T17" s="46"/>
      <c r="U17" s="44"/>
      <c r="V17" s="48"/>
      <c r="W17" s="46"/>
      <c r="X17" s="44"/>
      <c r="Y17" s="48"/>
      <c r="Z17" s="46"/>
      <c r="AA17" s="44"/>
      <c r="AB17" s="48"/>
      <c r="AC17" s="46"/>
      <c r="AD17" s="44"/>
      <c r="AE17" s="48"/>
      <c r="AF17" s="46"/>
      <c r="AG17" s="44"/>
      <c r="AH17" s="48"/>
      <c r="AI17" s="46"/>
      <c r="AJ17" s="44"/>
      <c r="AK17" s="48"/>
      <c r="AL17" s="46"/>
      <c r="AM17" s="44"/>
      <c r="AN17" s="48"/>
      <c r="AO17" s="46"/>
      <c r="AP17" s="44"/>
      <c r="AQ17" s="48"/>
      <c r="AR17" s="47"/>
      <c r="AS17" s="223"/>
      <c r="AT17" s="45"/>
      <c r="AU17" s="224"/>
      <c r="AV17" s="49"/>
      <c r="AW17" s="50"/>
      <c r="AX17" s="50"/>
      <c r="AY17" s="115"/>
      <c r="AZ17" s="284"/>
      <c r="BA17" s="285"/>
      <c r="BB17" s="285"/>
      <c r="BC17" s="285"/>
      <c r="BD17" s="285"/>
      <c r="BE17" s="286"/>
      <c r="BF17" s="287"/>
      <c r="BG17" s="285"/>
      <c r="BH17" s="285"/>
      <c r="BI17" s="285"/>
      <c r="BJ17" s="288"/>
      <c r="BK17" s="286"/>
    </row>
    <row r="18" spans="1:63" x14ac:dyDescent="0.2">
      <c r="A18" s="17" t="s">
        <v>22</v>
      </c>
      <c r="B18" s="18"/>
      <c r="C18" s="19"/>
      <c r="D18" s="51"/>
      <c r="E18" s="21"/>
      <c r="F18" s="19"/>
      <c r="G18" s="19"/>
      <c r="H18" s="21"/>
      <c r="I18" s="19"/>
      <c r="J18" s="19"/>
      <c r="K18" s="21"/>
      <c r="L18" s="19"/>
      <c r="M18" s="19"/>
      <c r="N18" s="21"/>
      <c r="O18" s="19"/>
      <c r="P18" s="19"/>
      <c r="Q18" s="21"/>
      <c r="R18" s="25"/>
      <c r="S18" s="19"/>
      <c r="T18" s="52"/>
      <c r="U18" s="25"/>
      <c r="V18" s="19"/>
      <c r="W18" s="52"/>
      <c r="X18" s="25"/>
      <c r="Y18" s="19"/>
      <c r="Z18" s="52"/>
      <c r="AA18" s="25"/>
      <c r="AB18" s="27"/>
      <c r="AC18" s="52"/>
      <c r="AD18" s="25"/>
      <c r="AE18" s="27"/>
      <c r="AF18" s="52"/>
      <c r="AG18" s="25"/>
      <c r="AH18" s="27"/>
      <c r="AI18" s="52"/>
      <c r="AJ18" s="25"/>
      <c r="AK18" s="27"/>
      <c r="AL18" s="52"/>
      <c r="AM18" s="25"/>
      <c r="AN18" s="27"/>
      <c r="AO18" s="52"/>
      <c r="AP18" s="25"/>
      <c r="AQ18" s="27"/>
      <c r="AR18" s="53"/>
      <c r="AS18" s="214"/>
      <c r="AT18" s="27"/>
      <c r="AU18" s="215"/>
      <c r="AV18" s="165"/>
      <c r="AW18" s="54"/>
      <c r="AX18" s="54"/>
      <c r="AY18" s="115"/>
      <c r="AZ18" s="121"/>
      <c r="BA18" s="122"/>
      <c r="BB18" s="122"/>
      <c r="BC18" s="122"/>
      <c r="BD18" s="122"/>
      <c r="BE18" s="123"/>
      <c r="BF18" s="143"/>
      <c r="BG18" s="122"/>
      <c r="BH18" s="122"/>
      <c r="BI18" s="122"/>
      <c r="BJ18" s="122"/>
      <c r="BK18" s="123"/>
    </row>
    <row r="19" spans="1:63" s="248" customFormat="1" x14ac:dyDescent="0.2">
      <c r="A19" s="144" t="s">
        <v>23</v>
      </c>
      <c r="B19" s="140">
        <v>140284</v>
      </c>
      <c r="C19" s="261"/>
      <c r="D19" s="262"/>
      <c r="E19" s="263"/>
      <c r="F19" s="264"/>
      <c r="G19" s="264"/>
      <c r="H19" s="263"/>
      <c r="I19" s="264"/>
      <c r="J19" s="264"/>
      <c r="K19" s="263"/>
      <c r="L19" s="264"/>
      <c r="M19" s="264"/>
      <c r="N19" s="263"/>
      <c r="O19" s="264"/>
      <c r="P19" s="264"/>
      <c r="Q19" s="263"/>
      <c r="R19" s="306">
        <v>0</v>
      </c>
      <c r="S19" s="131" t="s">
        <v>10</v>
      </c>
      <c r="T19" s="305">
        <v>0</v>
      </c>
      <c r="U19" s="306">
        <v>0</v>
      </c>
      <c r="V19" s="131" t="s">
        <v>10</v>
      </c>
      <c r="W19" s="137">
        <v>0</v>
      </c>
      <c r="X19" s="306">
        <v>0</v>
      </c>
      <c r="Y19" s="131" t="s">
        <v>10</v>
      </c>
      <c r="Z19" s="305">
        <v>0</v>
      </c>
      <c r="AA19" s="306">
        <v>0</v>
      </c>
      <c r="AB19" s="131" t="s">
        <v>10</v>
      </c>
      <c r="AC19" s="137">
        <v>0</v>
      </c>
      <c r="AD19" s="306">
        <v>0</v>
      </c>
      <c r="AE19" s="131" t="s">
        <v>10</v>
      </c>
      <c r="AF19" s="305">
        <v>0</v>
      </c>
      <c r="AG19" s="306">
        <v>59</v>
      </c>
      <c r="AH19" s="131" t="s">
        <v>10</v>
      </c>
      <c r="AI19" s="305">
        <v>3</v>
      </c>
      <c r="AJ19" s="138"/>
      <c r="AK19" s="131"/>
      <c r="AL19" s="137"/>
      <c r="AM19" s="138"/>
      <c r="AN19" s="131"/>
      <c r="AO19" s="137"/>
      <c r="AP19" s="138"/>
      <c r="AQ19" s="131"/>
      <c r="AR19" s="145"/>
      <c r="AS19" s="218">
        <f>AD19+AG19</f>
        <v>59</v>
      </c>
      <c r="AT19" s="131" t="s">
        <v>10</v>
      </c>
      <c r="AU19" s="225">
        <f>AF19+AI19</f>
        <v>3</v>
      </c>
      <c r="AV19" s="165"/>
      <c r="AW19" s="307">
        <v>15</v>
      </c>
      <c r="AX19" s="307">
        <v>34</v>
      </c>
      <c r="AY19" s="115"/>
      <c r="AZ19" s="308">
        <f>AG19</f>
        <v>59</v>
      </c>
      <c r="BA19" s="146">
        <f>AZ19/AS19*100</f>
        <v>100</v>
      </c>
      <c r="BB19" s="249"/>
      <c r="BC19" s="249"/>
      <c r="BD19" s="249"/>
      <c r="BE19" s="266"/>
      <c r="BF19" s="309">
        <v>5</v>
      </c>
      <c r="BG19" s="360">
        <f>BF19/AS19*100</f>
        <v>8.4745762711864394</v>
      </c>
      <c r="BH19" s="249"/>
      <c r="BI19" s="249"/>
      <c r="BJ19" s="133">
        <f>BF19</f>
        <v>5</v>
      </c>
      <c r="BK19" s="361">
        <f>BG19</f>
        <v>8.4745762711864394</v>
      </c>
    </row>
    <row r="20" spans="1:63" x14ac:dyDescent="0.2">
      <c r="A20" s="55"/>
      <c r="B20" s="56"/>
      <c r="C20" s="12"/>
      <c r="D20" s="57"/>
      <c r="E20" s="58"/>
      <c r="F20" s="12"/>
      <c r="G20" s="12"/>
      <c r="H20" s="58"/>
      <c r="I20" s="12"/>
      <c r="J20" s="12"/>
      <c r="K20" s="58"/>
      <c r="L20" s="12"/>
      <c r="M20" s="12"/>
      <c r="N20" s="58"/>
      <c r="O20" s="12"/>
      <c r="P20" s="12"/>
      <c r="Q20" s="58"/>
      <c r="R20" s="59"/>
      <c r="S20" s="60"/>
      <c r="T20" s="61"/>
      <c r="U20" s="59"/>
      <c r="V20" s="60"/>
      <c r="W20" s="61"/>
      <c r="X20" s="59"/>
      <c r="Y20" s="60"/>
      <c r="Z20" s="61"/>
      <c r="AA20" s="59"/>
      <c r="AB20" s="60"/>
      <c r="AC20" s="61"/>
      <c r="AD20" s="59"/>
      <c r="AE20" s="60"/>
      <c r="AF20" s="61"/>
      <c r="AG20" s="59"/>
      <c r="AH20" s="60"/>
      <c r="AI20" s="61"/>
      <c r="AJ20" s="59"/>
      <c r="AK20" s="60"/>
      <c r="AL20" s="61"/>
      <c r="AM20" s="59"/>
      <c r="AN20" s="60"/>
      <c r="AO20" s="61"/>
      <c r="AP20" s="59"/>
      <c r="AQ20" s="60"/>
      <c r="AR20" s="62"/>
      <c r="AS20" s="226"/>
      <c r="AT20" s="60"/>
      <c r="AU20" s="227"/>
      <c r="AV20" s="165"/>
      <c r="AW20" s="63"/>
      <c r="AX20" s="63"/>
      <c r="AY20" s="115"/>
      <c r="AZ20" s="147"/>
      <c r="BA20" s="148"/>
      <c r="BB20" s="149"/>
      <c r="BC20" s="149"/>
      <c r="BD20" s="149"/>
      <c r="BE20" s="150"/>
      <c r="BF20" s="151"/>
      <c r="BG20" s="132"/>
      <c r="BH20" s="149"/>
      <c r="BI20" s="149"/>
      <c r="BJ20" s="133"/>
      <c r="BK20" s="152"/>
    </row>
    <row r="21" spans="1:63" x14ac:dyDescent="0.2">
      <c r="A21" s="17" t="s">
        <v>24</v>
      </c>
      <c r="B21" s="18"/>
      <c r="C21" s="19"/>
      <c r="D21" s="51"/>
      <c r="E21" s="21"/>
      <c r="F21" s="19"/>
      <c r="G21" s="19"/>
      <c r="H21" s="21"/>
      <c r="I21" s="19"/>
      <c r="J21" s="19"/>
      <c r="K21" s="21"/>
      <c r="L21" s="19"/>
      <c r="M21" s="19"/>
      <c r="N21" s="21"/>
      <c r="O21" s="19"/>
      <c r="P21" s="19"/>
      <c r="Q21" s="21"/>
      <c r="R21" s="25"/>
      <c r="S21" s="19"/>
      <c r="T21" s="52"/>
      <c r="U21" s="25"/>
      <c r="V21" s="19"/>
      <c r="W21" s="52"/>
      <c r="X21" s="25"/>
      <c r="Y21" s="19"/>
      <c r="Z21" s="52"/>
      <c r="AA21" s="25"/>
      <c r="AB21" s="27"/>
      <c r="AC21" s="52"/>
      <c r="AD21" s="25"/>
      <c r="AE21" s="27"/>
      <c r="AF21" s="52"/>
      <c r="AG21" s="25"/>
      <c r="AH21" s="27"/>
      <c r="AI21" s="52"/>
      <c r="AJ21" s="25"/>
      <c r="AK21" s="27"/>
      <c r="AL21" s="52"/>
      <c r="AM21" s="25"/>
      <c r="AN21" s="27"/>
      <c r="AO21" s="52"/>
      <c r="AP21" s="25"/>
      <c r="AQ21" s="27"/>
      <c r="AR21" s="53"/>
      <c r="AS21" s="214"/>
      <c r="AT21" s="27"/>
      <c r="AU21" s="215"/>
      <c r="AV21" s="165"/>
      <c r="AW21" s="54"/>
      <c r="AX21" s="54"/>
      <c r="AY21" s="115"/>
      <c r="AZ21" s="153"/>
      <c r="BA21" s="154"/>
      <c r="BB21" s="155"/>
      <c r="BC21" s="155"/>
      <c r="BD21" s="155"/>
      <c r="BE21" s="156"/>
      <c r="BF21" s="157"/>
      <c r="BG21" s="158"/>
      <c r="BH21" s="155"/>
      <c r="BI21" s="155"/>
      <c r="BJ21" s="155"/>
      <c r="BK21" s="159"/>
    </row>
    <row r="22" spans="1:63" s="248" customFormat="1" x14ac:dyDescent="0.2">
      <c r="A22" s="135" t="s">
        <v>25</v>
      </c>
      <c r="B22" s="136">
        <v>159839</v>
      </c>
      <c r="C22" s="261"/>
      <c r="D22" s="262"/>
      <c r="E22" s="263"/>
      <c r="F22" s="264"/>
      <c r="G22" s="264"/>
      <c r="H22" s="263"/>
      <c r="I22" s="264"/>
      <c r="J22" s="264"/>
      <c r="K22" s="263"/>
      <c r="L22" s="264"/>
      <c r="M22" s="264"/>
      <c r="N22" s="263"/>
      <c r="O22" s="264"/>
      <c r="P22" s="264"/>
      <c r="Q22" s="263"/>
      <c r="R22" s="306">
        <v>81</v>
      </c>
      <c r="S22" s="131" t="s">
        <v>10</v>
      </c>
      <c r="T22" s="305">
        <v>3</v>
      </c>
      <c r="U22" s="306">
        <v>92</v>
      </c>
      <c r="V22" s="131" t="s">
        <v>10</v>
      </c>
      <c r="W22" s="305">
        <v>3</v>
      </c>
      <c r="X22" s="306">
        <v>120</v>
      </c>
      <c r="Y22" s="131" t="s">
        <v>10</v>
      </c>
      <c r="Z22" s="305">
        <v>4</v>
      </c>
      <c r="AA22" s="306">
        <v>97</v>
      </c>
      <c r="AB22" s="131" t="s">
        <v>10</v>
      </c>
      <c r="AC22" s="305">
        <v>3</v>
      </c>
      <c r="AD22" s="306">
        <v>115</v>
      </c>
      <c r="AE22" s="131" t="s">
        <v>10</v>
      </c>
      <c r="AF22" s="305">
        <v>4</v>
      </c>
      <c r="AG22" s="306">
        <v>84</v>
      </c>
      <c r="AH22" s="131" t="s">
        <v>10</v>
      </c>
      <c r="AI22" s="305">
        <v>3</v>
      </c>
      <c r="AJ22" s="138"/>
      <c r="AK22" s="139"/>
      <c r="AL22" s="137"/>
      <c r="AM22" s="138"/>
      <c r="AN22" s="139"/>
      <c r="AO22" s="137"/>
      <c r="AP22" s="138"/>
      <c r="AQ22" s="139"/>
      <c r="AR22" s="145"/>
      <c r="AS22" s="218">
        <f>SUM(R22,U22,X22,AA22,AD22,AG22)</f>
        <v>589</v>
      </c>
      <c r="AT22" s="131" t="s">
        <v>10</v>
      </c>
      <c r="AU22" s="225">
        <f>SUM(T22,W22,Z22,AC22,AF22,AI22)</f>
        <v>20</v>
      </c>
      <c r="AV22" s="165"/>
      <c r="AW22" s="307">
        <v>78</v>
      </c>
      <c r="AX22" s="307">
        <v>193</v>
      </c>
      <c r="AY22" s="115"/>
      <c r="AZ22" s="308">
        <v>0</v>
      </c>
      <c r="BA22" s="146">
        <f>AZ22/AS22*100</f>
        <v>0</v>
      </c>
      <c r="BB22" s="249"/>
      <c r="BC22" s="249"/>
      <c r="BD22" s="249"/>
      <c r="BE22" s="266"/>
      <c r="BF22" s="309">
        <v>36</v>
      </c>
      <c r="BG22" s="132">
        <f>BF22/AS22*100</f>
        <v>6.1120543293718166</v>
      </c>
      <c r="BH22" s="249"/>
      <c r="BI22" s="249"/>
      <c r="BJ22" s="133">
        <f t="shared" ref="BJ22:BK24" si="12">BF22</f>
        <v>36</v>
      </c>
      <c r="BK22" s="134">
        <f t="shared" si="12"/>
        <v>6.1120543293718166</v>
      </c>
    </row>
    <row r="23" spans="1:63" s="248" customFormat="1" x14ac:dyDescent="0.2">
      <c r="A23" s="144" t="s">
        <v>26</v>
      </c>
      <c r="B23" s="140">
        <v>159827</v>
      </c>
      <c r="C23" s="267"/>
      <c r="D23" s="268"/>
      <c r="E23" s="269"/>
      <c r="F23" s="270"/>
      <c r="G23" s="270"/>
      <c r="H23" s="269"/>
      <c r="I23" s="270"/>
      <c r="J23" s="270"/>
      <c r="K23" s="269"/>
      <c r="L23" s="270"/>
      <c r="M23" s="270"/>
      <c r="N23" s="269"/>
      <c r="O23" s="270"/>
      <c r="P23" s="270"/>
      <c r="Q23" s="269"/>
      <c r="R23" s="322">
        <v>0</v>
      </c>
      <c r="S23" s="162" t="s">
        <v>10</v>
      </c>
      <c r="T23" s="323">
        <v>0</v>
      </c>
      <c r="U23" s="322">
        <v>0</v>
      </c>
      <c r="V23" s="162" t="s">
        <v>10</v>
      </c>
      <c r="W23" s="323">
        <v>0</v>
      </c>
      <c r="X23" s="322">
        <v>0</v>
      </c>
      <c r="Y23" s="162" t="s">
        <v>10</v>
      </c>
      <c r="Z23" s="323">
        <v>0</v>
      </c>
      <c r="AA23" s="322">
        <v>0</v>
      </c>
      <c r="AB23" s="162" t="s">
        <v>10</v>
      </c>
      <c r="AC23" s="323">
        <v>0</v>
      </c>
      <c r="AD23" s="322">
        <v>0</v>
      </c>
      <c r="AE23" s="162" t="s">
        <v>10</v>
      </c>
      <c r="AF23" s="323">
        <v>0</v>
      </c>
      <c r="AG23" s="322">
        <v>60</v>
      </c>
      <c r="AH23" s="162" t="s">
        <v>10</v>
      </c>
      <c r="AI23" s="323">
        <v>3</v>
      </c>
      <c r="AJ23" s="161"/>
      <c r="AK23" s="164"/>
      <c r="AL23" s="163"/>
      <c r="AM23" s="161"/>
      <c r="AN23" s="164"/>
      <c r="AO23" s="163"/>
      <c r="AP23" s="161"/>
      <c r="AQ23" s="164"/>
      <c r="AR23" s="165"/>
      <c r="AS23" s="228">
        <f>SUM(R23,U23,X23,AA23,AD23,AG23)</f>
        <v>60</v>
      </c>
      <c r="AT23" s="162" t="s">
        <v>10</v>
      </c>
      <c r="AU23" s="229">
        <f>SUM(T23,W23,Z23,AC23,AF23,AI23)</f>
        <v>3</v>
      </c>
      <c r="AV23" s="165"/>
      <c r="AW23" s="324">
        <v>2</v>
      </c>
      <c r="AX23" s="324">
        <v>31</v>
      </c>
      <c r="AY23" s="115"/>
      <c r="AZ23" s="308">
        <v>0</v>
      </c>
      <c r="BA23" s="146">
        <f>AZ23/AS23*100</f>
        <v>0</v>
      </c>
      <c r="BB23" s="249"/>
      <c r="BC23" s="249"/>
      <c r="BD23" s="249"/>
      <c r="BE23" s="266"/>
      <c r="BF23" s="309">
        <v>1</v>
      </c>
      <c r="BG23" s="132">
        <f>BF23/AS23*100</f>
        <v>1.6666666666666667</v>
      </c>
      <c r="BH23" s="249"/>
      <c r="BI23" s="249"/>
      <c r="BJ23" s="133">
        <f t="shared" si="12"/>
        <v>1</v>
      </c>
      <c r="BK23" s="134">
        <f t="shared" si="12"/>
        <v>1.6666666666666667</v>
      </c>
    </row>
    <row r="24" spans="1:63" ht="13.5" thickBot="1" x14ac:dyDescent="0.25">
      <c r="A24" s="33" t="s">
        <v>27</v>
      </c>
      <c r="B24" s="64"/>
      <c r="C24" s="65"/>
      <c r="D24" s="66"/>
      <c r="E24" s="67"/>
      <c r="F24" s="68"/>
      <c r="G24" s="68"/>
      <c r="H24" s="67"/>
      <c r="I24" s="68"/>
      <c r="J24" s="68"/>
      <c r="K24" s="67"/>
      <c r="L24" s="68"/>
      <c r="M24" s="68"/>
      <c r="N24" s="67"/>
      <c r="O24" s="68"/>
      <c r="P24" s="68"/>
      <c r="Q24" s="67"/>
      <c r="R24" s="39">
        <f>SUM(R22:R23)</f>
        <v>81</v>
      </c>
      <c r="S24" s="36" t="s">
        <v>10</v>
      </c>
      <c r="T24" s="37">
        <f>SUM(T22:T23)</f>
        <v>3</v>
      </c>
      <c r="U24" s="39">
        <f>SUM(U22:U23)</f>
        <v>92</v>
      </c>
      <c r="V24" s="36" t="s">
        <v>10</v>
      </c>
      <c r="W24" s="37">
        <f>SUM(W22:W23)</f>
        <v>3</v>
      </c>
      <c r="X24" s="39">
        <f>SUM(X22:X23)</f>
        <v>120</v>
      </c>
      <c r="Y24" s="36" t="s">
        <v>10</v>
      </c>
      <c r="Z24" s="37">
        <f>SUM(Z22:Z23)</f>
        <v>4</v>
      </c>
      <c r="AA24" s="39">
        <f>AA23+AA22</f>
        <v>97</v>
      </c>
      <c r="AB24" s="36" t="s">
        <v>10</v>
      </c>
      <c r="AC24" s="37">
        <f>AC23+AC22</f>
        <v>3</v>
      </c>
      <c r="AD24" s="39">
        <f>AD23+AD22</f>
        <v>115</v>
      </c>
      <c r="AE24" s="36" t="s">
        <v>10</v>
      </c>
      <c r="AF24" s="37">
        <f>AF23+AF22</f>
        <v>4</v>
      </c>
      <c r="AG24" s="39">
        <f>AG23+AG22</f>
        <v>144</v>
      </c>
      <c r="AH24" s="36" t="s">
        <v>10</v>
      </c>
      <c r="AI24" s="37">
        <f>AI23+AI22</f>
        <v>6</v>
      </c>
      <c r="AJ24" s="35"/>
      <c r="AK24" s="40"/>
      <c r="AL24" s="37"/>
      <c r="AM24" s="39"/>
      <c r="AN24" s="40"/>
      <c r="AO24" s="37"/>
      <c r="AP24" s="39"/>
      <c r="AQ24" s="40"/>
      <c r="AR24" s="38"/>
      <c r="AS24" s="230">
        <f>SUM(R24,U24,X24,AA24,AD24,AG24)</f>
        <v>649</v>
      </c>
      <c r="AT24" s="36" t="s">
        <v>10</v>
      </c>
      <c r="AU24" s="231">
        <f>SUM(T24,W24,Z24,AC24,AF24,AI24)</f>
        <v>23</v>
      </c>
      <c r="AV24" s="47"/>
      <c r="AW24" s="41">
        <f>SUM(AW22:AW23)</f>
        <v>80</v>
      </c>
      <c r="AX24" s="41">
        <f>SUM(AX22:AX23)</f>
        <v>224</v>
      </c>
      <c r="AY24" s="115"/>
      <c r="AZ24" s="166">
        <f>AZ22+AZ23</f>
        <v>0</v>
      </c>
      <c r="BA24" s="167">
        <f>AZ24/AS24*100</f>
        <v>0</v>
      </c>
      <c r="BB24" s="168"/>
      <c r="BC24" s="168"/>
      <c r="BD24" s="168"/>
      <c r="BE24" s="169"/>
      <c r="BF24" s="170">
        <f>BF23+BF22</f>
        <v>37</v>
      </c>
      <c r="BG24" s="171">
        <f>BF24/AS24*100</f>
        <v>5.7010785824345147</v>
      </c>
      <c r="BH24" s="168"/>
      <c r="BI24" s="168"/>
      <c r="BJ24" s="168">
        <f t="shared" si="12"/>
        <v>37</v>
      </c>
      <c r="BK24" s="172">
        <f t="shared" si="12"/>
        <v>5.7010785824345147</v>
      </c>
    </row>
    <row r="25" spans="1:63" ht="13.5" thickTop="1" x14ac:dyDescent="0.2">
      <c r="A25" s="42"/>
      <c r="B25" s="43"/>
      <c r="C25" s="69"/>
      <c r="D25" s="70"/>
      <c r="E25" s="71"/>
      <c r="F25" s="69"/>
      <c r="G25" s="69"/>
      <c r="H25" s="71"/>
      <c r="I25" s="69"/>
      <c r="J25" s="69"/>
      <c r="K25" s="71"/>
      <c r="L25" s="69"/>
      <c r="M25" s="69"/>
      <c r="N25" s="71"/>
      <c r="O25" s="69"/>
      <c r="P25" s="69"/>
      <c r="Q25" s="71"/>
      <c r="R25" s="44"/>
      <c r="S25" s="45"/>
      <c r="T25" s="46"/>
      <c r="U25" s="44"/>
      <c r="V25" s="45"/>
      <c r="W25" s="46"/>
      <c r="X25" s="44"/>
      <c r="Y25" s="45"/>
      <c r="Z25" s="46"/>
      <c r="AA25" s="44"/>
      <c r="AB25" s="45"/>
      <c r="AC25" s="46"/>
      <c r="AD25" s="44"/>
      <c r="AE25" s="45"/>
      <c r="AF25" s="46"/>
      <c r="AG25" s="44"/>
      <c r="AH25" s="45"/>
      <c r="AI25" s="47"/>
      <c r="AJ25" s="72"/>
      <c r="AK25" s="48"/>
      <c r="AL25" s="46"/>
      <c r="AM25" s="44"/>
      <c r="AN25" s="48"/>
      <c r="AO25" s="46"/>
      <c r="AP25" s="44"/>
      <c r="AQ25" s="48"/>
      <c r="AR25" s="47"/>
      <c r="AS25" s="223"/>
      <c r="AT25" s="45"/>
      <c r="AU25" s="232"/>
      <c r="AV25" s="47"/>
      <c r="AW25" s="50"/>
      <c r="AX25" s="50"/>
      <c r="AY25" s="173"/>
      <c r="AZ25" s="174"/>
      <c r="BA25" s="175"/>
      <c r="BB25" s="176"/>
      <c r="BC25" s="176"/>
      <c r="BD25" s="176"/>
      <c r="BE25" s="177"/>
      <c r="BF25" s="178"/>
      <c r="BG25" s="179"/>
      <c r="BH25" s="176"/>
      <c r="BI25" s="176"/>
      <c r="BJ25" s="180"/>
      <c r="BK25" s="181"/>
    </row>
    <row r="26" spans="1:63" x14ac:dyDescent="0.2">
      <c r="A26" s="17" t="s">
        <v>28</v>
      </c>
      <c r="B26" s="18"/>
      <c r="C26" s="19"/>
      <c r="D26" s="51"/>
      <c r="E26" s="21"/>
      <c r="F26" s="19"/>
      <c r="G26" s="19"/>
      <c r="H26" s="21"/>
      <c r="I26" s="19"/>
      <c r="J26" s="19"/>
      <c r="K26" s="21"/>
      <c r="L26" s="19"/>
      <c r="M26" s="19"/>
      <c r="N26" s="21"/>
      <c r="O26" s="19"/>
      <c r="P26" s="19"/>
      <c r="Q26" s="21"/>
      <c r="R26" s="25"/>
      <c r="S26" s="19"/>
      <c r="T26" s="52"/>
      <c r="U26" s="25"/>
      <c r="V26" s="19"/>
      <c r="W26" s="52"/>
      <c r="X26" s="25"/>
      <c r="Y26" s="19"/>
      <c r="Z26" s="52"/>
      <c r="AA26" s="25"/>
      <c r="AB26" s="27"/>
      <c r="AC26" s="52"/>
      <c r="AD26" s="25"/>
      <c r="AE26" s="27"/>
      <c r="AF26" s="52"/>
      <c r="AG26" s="25"/>
      <c r="AH26" s="27"/>
      <c r="AI26" s="53"/>
      <c r="AJ26" s="73"/>
      <c r="AK26" s="27"/>
      <c r="AL26" s="52"/>
      <c r="AM26" s="25"/>
      <c r="AN26" s="27"/>
      <c r="AO26" s="52"/>
      <c r="AP26" s="25"/>
      <c r="AQ26" s="27"/>
      <c r="AR26" s="53"/>
      <c r="AS26" s="214"/>
      <c r="AT26" s="27"/>
      <c r="AU26" s="215"/>
      <c r="AV26" s="165"/>
      <c r="AW26" s="54"/>
      <c r="AX26" s="54"/>
      <c r="AY26" s="115"/>
      <c r="AZ26" s="153"/>
      <c r="BA26" s="154"/>
      <c r="BB26" s="155"/>
      <c r="BC26" s="155"/>
      <c r="BD26" s="155"/>
      <c r="BE26" s="156"/>
      <c r="BF26" s="157"/>
      <c r="BG26" s="158"/>
      <c r="BH26" s="155"/>
      <c r="BI26" s="155"/>
      <c r="BJ26" s="155"/>
      <c r="BK26" s="159"/>
    </row>
    <row r="27" spans="1:63" s="248" customFormat="1" x14ac:dyDescent="0.2">
      <c r="A27" s="135" t="s">
        <v>29</v>
      </c>
      <c r="B27" s="241">
        <v>166110</v>
      </c>
      <c r="C27" s="261"/>
      <c r="D27" s="262"/>
      <c r="E27" s="263"/>
      <c r="F27" s="264"/>
      <c r="G27" s="264"/>
      <c r="H27" s="263"/>
      <c r="I27" s="264"/>
      <c r="J27" s="264"/>
      <c r="K27" s="263"/>
      <c r="L27" s="264"/>
      <c r="M27" s="264"/>
      <c r="N27" s="263"/>
      <c r="O27" s="264"/>
      <c r="P27" s="264"/>
      <c r="Q27" s="263"/>
      <c r="R27" s="341">
        <v>89</v>
      </c>
      <c r="S27" s="342" t="s">
        <v>10</v>
      </c>
      <c r="T27" s="343">
        <v>3</v>
      </c>
      <c r="U27" s="341">
        <v>106</v>
      </c>
      <c r="V27" s="342" t="s">
        <v>10</v>
      </c>
      <c r="W27" s="343">
        <v>4</v>
      </c>
      <c r="X27" s="341">
        <v>116</v>
      </c>
      <c r="Y27" s="342" t="s">
        <v>10</v>
      </c>
      <c r="Z27" s="343">
        <v>4</v>
      </c>
      <c r="AA27" s="341">
        <v>96</v>
      </c>
      <c r="AB27" s="342" t="s">
        <v>10</v>
      </c>
      <c r="AC27" s="343">
        <v>4</v>
      </c>
      <c r="AD27" s="341">
        <v>116</v>
      </c>
      <c r="AE27" s="342" t="s">
        <v>10</v>
      </c>
      <c r="AF27" s="343">
        <v>5</v>
      </c>
      <c r="AG27" s="341"/>
      <c r="AH27" s="342"/>
      <c r="AI27" s="343"/>
      <c r="AJ27" s="341">
        <v>108</v>
      </c>
      <c r="AK27" s="344" t="s">
        <v>10</v>
      </c>
      <c r="AL27" s="343">
        <v>6</v>
      </c>
      <c r="AM27" s="341">
        <v>107</v>
      </c>
      <c r="AN27" s="345" t="s">
        <v>10</v>
      </c>
      <c r="AO27" s="343">
        <v>5</v>
      </c>
      <c r="AP27" s="341">
        <v>89</v>
      </c>
      <c r="AQ27" s="345" t="s">
        <v>10</v>
      </c>
      <c r="AR27" s="346">
        <v>5</v>
      </c>
      <c r="AS27" s="347">
        <f>R27+U27+X27+AA27+AJ27+AM27+AP27+AD27</f>
        <v>827</v>
      </c>
      <c r="AT27" s="342" t="s">
        <v>10</v>
      </c>
      <c r="AU27" s="348">
        <f>T27+W27+Z27+AC27+AF27+AL27+AO27+AR27</f>
        <v>36</v>
      </c>
      <c r="AV27" s="349"/>
      <c r="AW27" s="350">
        <v>76</v>
      </c>
      <c r="AX27" s="350">
        <v>276</v>
      </c>
      <c r="AY27" s="271"/>
      <c r="AZ27" s="332">
        <v>0</v>
      </c>
      <c r="BA27" s="146">
        <f>AZ27/AS27*100</f>
        <v>0</v>
      </c>
      <c r="BB27" s="249"/>
      <c r="BC27" s="249"/>
      <c r="BD27" s="249"/>
      <c r="BE27" s="266"/>
      <c r="BF27" s="329">
        <v>2</v>
      </c>
      <c r="BG27" s="132">
        <f>BF27/AS27*100</f>
        <v>0.24183796856106407</v>
      </c>
      <c r="BH27" s="249"/>
      <c r="BI27" s="249"/>
      <c r="BJ27" s="133">
        <f t="shared" ref="BJ27:BK29" si="13">BF27</f>
        <v>2</v>
      </c>
      <c r="BK27" s="134">
        <f t="shared" si="13"/>
        <v>0.24183796856106407</v>
      </c>
    </row>
    <row r="28" spans="1:63" s="248" customFormat="1" x14ac:dyDescent="0.2">
      <c r="A28" s="135" t="s">
        <v>25</v>
      </c>
      <c r="B28" s="136">
        <v>166121</v>
      </c>
      <c r="C28" s="267"/>
      <c r="D28" s="268"/>
      <c r="E28" s="269"/>
      <c r="F28" s="270"/>
      <c r="G28" s="270"/>
      <c r="H28" s="269"/>
      <c r="I28" s="270"/>
      <c r="J28" s="270"/>
      <c r="K28" s="269"/>
      <c r="L28" s="270"/>
      <c r="M28" s="270"/>
      <c r="N28" s="269"/>
      <c r="O28" s="270"/>
      <c r="P28" s="270"/>
      <c r="Q28" s="269"/>
      <c r="R28" s="322">
        <v>132</v>
      </c>
      <c r="S28" s="162" t="s">
        <v>10</v>
      </c>
      <c r="T28" s="323">
        <v>5</v>
      </c>
      <c r="U28" s="322">
        <v>138</v>
      </c>
      <c r="V28" s="162" t="s">
        <v>10</v>
      </c>
      <c r="W28" s="323">
        <v>5</v>
      </c>
      <c r="X28" s="322">
        <v>116</v>
      </c>
      <c r="Y28" s="162" t="s">
        <v>10</v>
      </c>
      <c r="Z28" s="323">
        <v>4</v>
      </c>
      <c r="AA28" s="322">
        <v>129</v>
      </c>
      <c r="AB28" s="162" t="s">
        <v>10</v>
      </c>
      <c r="AC28" s="323">
        <v>5</v>
      </c>
      <c r="AD28" s="322">
        <v>112</v>
      </c>
      <c r="AE28" s="162" t="s">
        <v>10</v>
      </c>
      <c r="AF28" s="323">
        <v>4</v>
      </c>
      <c r="AG28" s="161"/>
      <c r="AH28" s="162"/>
      <c r="AI28" s="163"/>
      <c r="AJ28" s="322">
        <v>104</v>
      </c>
      <c r="AK28" s="160" t="s">
        <v>10</v>
      </c>
      <c r="AL28" s="323">
        <v>5</v>
      </c>
      <c r="AM28" s="322">
        <v>118</v>
      </c>
      <c r="AN28" s="160" t="s">
        <v>10</v>
      </c>
      <c r="AO28" s="323">
        <v>6</v>
      </c>
      <c r="AP28" s="322">
        <v>97</v>
      </c>
      <c r="AQ28" s="160" t="s">
        <v>10</v>
      </c>
      <c r="AR28" s="325">
        <v>5</v>
      </c>
      <c r="AS28" s="218">
        <f>R28+U28+X28+AA28+AJ28+AM28+AP28+AD28</f>
        <v>946</v>
      </c>
      <c r="AT28" s="162" t="s">
        <v>10</v>
      </c>
      <c r="AU28" s="229">
        <f>T28+W28+Z28+AC28+AF28+AL28+AO28+AR28</f>
        <v>39</v>
      </c>
      <c r="AV28" s="165"/>
      <c r="AW28" s="324">
        <v>48</v>
      </c>
      <c r="AX28" s="324">
        <v>147</v>
      </c>
      <c r="AY28" s="115"/>
      <c r="AZ28" s="332">
        <f>SUM(R28+U28+X28+AA28+AD28)</f>
        <v>627</v>
      </c>
      <c r="BA28" s="146">
        <f>AZ28/AS28*100</f>
        <v>66.279069767441854</v>
      </c>
      <c r="BB28" s="283"/>
      <c r="BC28" s="249"/>
      <c r="BD28" s="249"/>
      <c r="BE28" s="266"/>
      <c r="BF28" s="309">
        <v>15</v>
      </c>
      <c r="BG28" s="132">
        <f>BF28/AS28*100</f>
        <v>1.5856236786469344</v>
      </c>
      <c r="BH28" s="249"/>
      <c r="BI28" s="249"/>
      <c r="BJ28" s="133">
        <f t="shared" si="13"/>
        <v>15</v>
      </c>
      <c r="BK28" s="134">
        <f t="shared" si="13"/>
        <v>1.5856236786469344</v>
      </c>
    </row>
    <row r="29" spans="1:63" ht="13.5" thickBot="1" x14ac:dyDescent="0.25">
      <c r="A29" s="33" t="s">
        <v>30</v>
      </c>
      <c r="B29" s="64"/>
      <c r="C29" s="65"/>
      <c r="D29" s="66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39">
        <f>R27+R28</f>
        <v>221</v>
      </c>
      <c r="S29" s="74" t="s">
        <v>10</v>
      </c>
      <c r="T29" s="37">
        <f t="shared" ref="T29:AF29" si="14">T27+T28</f>
        <v>8</v>
      </c>
      <c r="U29" s="75">
        <f t="shared" si="14"/>
        <v>244</v>
      </c>
      <c r="V29" s="74" t="s">
        <v>10</v>
      </c>
      <c r="W29" s="37">
        <f t="shared" si="14"/>
        <v>9</v>
      </c>
      <c r="X29" s="75">
        <f t="shared" si="14"/>
        <v>232</v>
      </c>
      <c r="Y29" s="74" t="s">
        <v>10</v>
      </c>
      <c r="Z29" s="37">
        <f t="shared" si="14"/>
        <v>8</v>
      </c>
      <c r="AA29" s="75">
        <f t="shared" si="14"/>
        <v>225</v>
      </c>
      <c r="AB29" s="74" t="s">
        <v>10</v>
      </c>
      <c r="AC29" s="37">
        <f t="shared" si="14"/>
        <v>9</v>
      </c>
      <c r="AD29" s="75">
        <f t="shared" si="14"/>
        <v>228</v>
      </c>
      <c r="AE29" s="74" t="s">
        <v>10</v>
      </c>
      <c r="AF29" s="37">
        <f t="shared" si="14"/>
        <v>9</v>
      </c>
      <c r="AG29" s="76"/>
      <c r="AH29" s="76"/>
      <c r="AI29" s="76"/>
      <c r="AJ29" s="75">
        <f>AJ27+AJ28</f>
        <v>212</v>
      </c>
      <c r="AK29" s="74" t="s">
        <v>10</v>
      </c>
      <c r="AL29" s="37">
        <f>AL27+AL28</f>
        <v>11</v>
      </c>
      <c r="AM29" s="75">
        <f t="shared" ref="AM29" si="15">AM27+AM28</f>
        <v>225</v>
      </c>
      <c r="AN29" s="74" t="s">
        <v>10</v>
      </c>
      <c r="AO29" s="37">
        <f t="shared" ref="AO29:AP29" si="16">AO27+AO28</f>
        <v>11</v>
      </c>
      <c r="AP29" s="75">
        <f t="shared" si="16"/>
        <v>186</v>
      </c>
      <c r="AQ29" s="74" t="s">
        <v>10</v>
      </c>
      <c r="AR29" s="38">
        <f t="shared" ref="AR29" si="17">AR27+AR28</f>
        <v>10</v>
      </c>
      <c r="AS29" s="221">
        <f>AS28+AS27</f>
        <v>1773</v>
      </c>
      <c r="AT29" s="36" t="s">
        <v>10</v>
      </c>
      <c r="AU29" s="231">
        <f>AU28+AU27</f>
        <v>75</v>
      </c>
      <c r="AV29" s="47"/>
      <c r="AW29" s="41">
        <f>SUM(AW27:AW28)</f>
        <v>124</v>
      </c>
      <c r="AX29" s="41">
        <f>SUM(AX27:AX28)</f>
        <v>423</v>
      </c>
      <c r="AY29" s="115"/>
      <c r="AZ29" s="339">
        <f>AZ28+AZ27</f>
        <v>627</v>
      </c>
      <c r="BA29" s="167">
        <f>AZ29/AS29*100</f>
        <v>35.363790186125208</v>
      </c>
      <c r="BB29" s="168"/>
      <c r="BC29" s="168"/>
      <c r="BD29" s="168"/>
      <c r="BE29" s="169"/>
      <c r="BF29" s="170">
        <f>BF28+BF27</f>
        <v>17</v>
      </c>
      <c r="BG29" s="171">
        <f>BF29/AS29*100</f>
        <v>0.95882684715172029</v>
      </c>
      <c r="BH29" s="168"/>
      <c r="BI29" s="168"/>
      <c r="BJ29" s="168">
        <f t="shared" si="13"/>
        <v>17</v>
      </c>
      <c r="BK29" s="172">
        <f t="shared" si="13"/>
        <v>0.95882684715172029</v>
      </c>
    </row>
    <row r="30" spans="1:63" ht="13.5" thickTop="1" x14ac:dyDescent="0.2">
      <c r="A30" s="42"/>
      <c r="B30" s="43"/>
      <c r="C30" s="69"/>
      <c r="D30" s="70"/>
      <c r="E30" s="71"/>
      <c r="F30" s="69"/>
      <c r="G30" s="69"/>
      <c r="H30" s="71"/>
      <c r="I30" s="69"/>
      <c r="J30" s="69"/>
      <c r="K30" s="71"/>
      <c r="L30" s="69"/>
      <c r="M30" s="69"/>
      <c r="N30" s="71"/>
      <c r="O30" s="69"/>
      <c r="P30" s="69"/>
      <c r="Q30" s="71"/>
      <c r="R30" s="47"/>
      <c r="S30" s="77"/>
      <c r="T30" s="46"/>
      <c r="U30" s="47"/>
      <c r="V30" s="77"/>
      <c r="W30" s="46"/>
      <c r="X30" s="47"/>
      <c r="Y30" s="77"/>
      <c r="Z30" s="46"/>
      <c r="AA30" s="47"/>
      <c r="AB30" s="77"/>
      <c r="AC30" s="46"/>
      <c r="AD30" s="47"/>
      <c r="AE30" s="77"/>
      <c r="AF30" s="46"/>
      <c r="AG30" s="47"/>
      <c r="AH30" s="77"/>
      <c r="AI30" s="46"/>
      <c r="AJ30" s="47"/>
      <c r="AK30" s="77"/>
      <c r="AL30" s="46"/>
      <c r="AM30" s="47"/>
      <c r="AN30" s="77"/>
      <c r="AO30" s="46"/>
      <c r="AP30" s="44"/>
      <c r="AQ30" s="45"/>
      <c r="AR30" s="47"/>
      <c r="AS30" s="223"/>
      <c r="AT30" s="45"/>
      <c r="AU30" s="232"/>
      <c r="AV30" s="47"/>
      <c r="AW30" s="50"/>
      <c r="AX30" s="50"/>
      <c r="AY30" s="115"/>
      <c r="AZ30" s="326"/>
      <c r="BA30" s="175"/>
      <c r="BB30" s="176"/>
      <c r="BC30" s="176"/>
      <c r="BD30" s="176"/>
      <c r="BE30" s="177"/>
      <c r="BF30" s="178"/>
      <c r="BG30" s="179"/>
      <c r="BH30" s="176"/>
      <c r="BI30" s="176"/>
      <c r="BJ30" s="180"/>
      <c r="BK30" s="181"/>
    </row>
    <row r="31" spans="1:63" x14ac:dyDescent="0.2">
      <c r="A31" s="17" t="s">
        <v>31</v>
      </c>
      <c r="B31" s="18"/>
      <c r="C31" s="19"/>
      <c r="D31" s="51"/>
      <c r="E31" s="21"/>
      <c r="F31" s="19"/>
      <c r="G31" s="19"/>
      <c r="H31" s="21"/>
      <c r="I31" s="19"/>
      <c r="J31" s="19"/>
      <c r="K31" s="21"/>
      <c r="L31" s="19"/>
      <c r="M31" s="19"/>
      <c r="N31" s="21"/>
      <c r="O31" s="19"/>
      <c r="P31" s="19"/>
      <c r="Q31" s="21"/>
      <c r="R31" s="25"/>
      <c r="S31" s="19"/>
      <c r="T31" s="52"/>
      <c r="U31" s="25"/>
      <c r="V31" s="19"/>
      <c r="W31" s="52"/>
      <c r="X31" s="25"/>
      <c r="Y31" s="19"/>
      <c r="Z31" s="52"/>
      <c r="AA31" s="25"/>
      <c r="AB31" s="27"/>
      <c r="AC31" s="52"/>
      <c r="AD31" s="25"/>
      <c r="AE31" s="27"/>
      <c r="AF31" s="52"/>
      <c r="AG31" s="25"/>
      <c r="AH31" s="27"/>
      <c r="AI31" s="52"/>
      <c r="AJ31" s="25"/>
      <c r="AK31" s="27"/>
      <c r="AL31" s="52"/>
      <c r="AM31" s="25"/>
      <c r="AN31" s="27"/>
      <c r="AO31" s="52"/>
      <c r="AP31" s="25"/>
      <c r="AQ31" s="27"/>
      <c r="AR31" s="53"/>
      <c r="AS31" s="214"/>
      <c r="AT31" s="27"/>
      <c r="AU31" s="215"/>
      <c r="AV31" s="165"/>
      <c r="AW31" s="54"/>
      <c r="AX31" s="54"/>
      <c r="AY31" s="115"/>
      <c r="AZ31" s="327"/>
      <c r="BA31" s="154"/>
      <c r="BB31" s="155"/>
      <c r="BC31" s="155"/>
      <c r="BD31" s="155"/>
      <c r="BE31" s="156"/>
      <c r="BF31" s="157"/>
      <c r="BG31" s="158"/>
      <c r="BH31" s="155"/>
      <c r="BI31" s="155"/>
      <c r="BJ31" s="155"/>
      <c r="BK31" s="159"/>
    </row>
    <row r="32" spans="1:63" s="248" customFormat="1" x14ac:dyDescent="0.2">
      <c r="A32" s="135" t="s">
        <v>32</v>
      </c>
      <c r="B32" s="241">
        <v>189303</v>
      </c>
      <c r="C32" s="267"/>
      <c r="D32" s="268"/>
      <c r="E32" s="269"/>
      <c r="F32" s="270"/>
      <c r="G32" s="270"/>
      <c r="H32" s="269"/>
      <c r="I32" s="270"/>
      <c r="J32" s="270"/>
      <c r="K32" s="269"/>
      <c r="L32" s="270"/>
      <c r="M32" s="270"/>
      <c r="N32" s="269"/>
      <c r="O32" s="270"/>
      <c r="P32" s="270"/>
      <c r="Q32" s="269"/>
      <c r="R32" s="322">
        <v>136</v>
      </c>
      <c r="S32" s="162" t="s">
        <v>10</v>
      </c>
      <c r="T32" s="323">
        <v>5</v>
      </c>
      <c r="U32" s="322">
        <v>133</v>
      </c>
      <c r="V32" s="162" t="s">
        <v>10</v>
      </c>
      <c r="W32" s="323">
        <v>5</v>
      </c>
      <c r="X32" s="322">
        <v>229</v>
      </c>
      <c r="Y32" s="162" t="s">
        <v>10</v>
      </c>
      <c r="Z32" s="323">
        <v>8</v>
      </c>
      <c r="AA32" s="322">
        <v>226</v>
      </c>
      <c r="AB32" s="162" t="s">
        <v>10</v>
      </c>
      <c r="AC32" s="323">
        <v>8</v>
      </c>
      <c r="AD32" s="322">
        <v>225</v>
      </c>
      <c r="AE32" s="162" t="s">
        <v>10</v>
      </c>
      <c r="AF32" s="323">
        <v>8</v>
      </c>
      <c r="AG32" s="322">
        <v>164</v>
      </c>
      <c r="AH32" s="162" t="s">
        <v>10</v>
      </c>
      <c r="AI32" s="323">
        <v>6</v>
      </c>
      <c r="AJ32" s="322">
        <v>81</v>
      </c>
      <c r="AK32" s="162" t="s">
        <v>10</v>
      </c>
      <c r="AL32" s="323">
        <f>AJ32/19.5</f>
        <v>4.1538461538461542</v>
      </c>
      <c r="AM32" s="322">
        <v>98</v>
      </c>
      <c r="AN32" s="162" t="s">
        <v>10</v>
      </c>
      <c r="AO32" s="323">
        <f>AM32/19.5</f>
        <v>5.0256410256410255</v>
      </c>
      <c r="AP32" s="322">
        <v>80</v>
      </c>
      <c r="AQ32" s="162" t="s">
        <v>10</v>
      </c>
      <c r="AR32" s="325">
        <f>AP32/19.5</f>
        <v>4.1025641025641022</v>
      </c>
      <c r="AS32" s="233">
        <f>SUM(R32,U32,X32,AA32,AD32,AG32,AJ32,AM32,AP32)</f>
        <v>1372</v>
      </c>
      <c r="AT32" s="162" t="s">
        <v>10</v>
      </c>
      <c r="AU32" s="229">
        <f>SUM(T32,W32,Z32,AC32,AF32,AI32,AL32,AO32,AR32)</f>
        <v>53.282051282051285</v>
      </c>
      <c r="AV32" s="165"/>
      <c r="AW32" s="324">
        <v>116</v>
      </c>
      <c r="AX32" s="307">
        <v>312</v>
      </c>
      <c r="AY32" s="115"/>
      <c r="AZ32" s="340">
        <f>SUM(R32+U32+X32+AA32+AD32+AG32)</f>
        <v>1113</v>
      </c>
      <c r="BA32" s="146">
        <f>AZ32/AS32*100</f>
        <v>81.122448979591837</v>
      </c>
      <c r="BB32" s="265"/>
      <c r="BC32" s="272"/>
      <c r="BD32" s="272"/>
      <c r="BE32" s="273"/>
      <c r="BF32" s="328">
        <v>112</v>
      </c>
      <c r="BG32" s="132">
        <f>BF32/AS32*100</f>
        <v>8.1632653061224492</v>
      </c>
      <c r="BH32" s="272"/>
      <c r="BI32" s="272"/>
      <c r="BJ32" s="133">
        <f t="shared" ref="BJ32:BK34" si="18">BF32</f>
        <v>112</v>
      </c>
      <c r="BK32" s="134">
        <f t="shared" si="18"/>
        <v>8.1632653061224492</v>
      </c>
    </row>
    <row r="33" spans="1:63" s="248" customFormat="1" x14ac:dyDescent="0.2">
      <c r="A33" s="144" t="s">
        <v>51</v>
      </c>
      <c r="B33" s="140">
        <v>100063</v>
      </c>
      <c r="C33" s="274"/>
      <c r="D33" s="275"/>
      <c r="E33" s="276"/>
      <c r="F33" s="274"/>
      <c r="G33" s="276"/>
      <c r="H33" s="276"/>
      <c r="I33" s="274"/>
      <c r="J33" s="276"/>
      <c r="K33" s="276"/>
      <c r="L33" s="274"/>
      <c r="M33" s="276"/>
      <c r="N33" s="277"/>
      <c r="O33" s="276"/>
      <c r="P33" s="276"/>
      <c r="Q33" s="277"/>
      <c r="R33" s="302">
        <v>103</v>
      </c>
      <c r="S33" s="129" t="s">
        <v>10</v>
      </c>
      <c r="T33" s="303">
        <v>4</v>
      </c>
      <c r="U33" s="304">
        <v>110</v>
      </c>
      <c r="V33" s="129" t="s">
        <v>10</v>
      </c>
      <c r="W33" s="303">
        <v>4</v>
      </c>
      <c r="X33" s="304">
        <v>0</v>
      </c>
      <c r="Y33" s="129" t="s">
        <v>10</v>
      </c>
      <c r="Z33" s="303">
        <v>0</v>
      </c>
      <c r="AA33" s="304">
        <v>0</v>
      </c>
      <c r="AB33" s="129" t="s">
        <v>10</v>
      </c>
      <c r="AC33" s="303">
        <v>0</v>
      </c>
      <c r="AD33" s="304">
        <v>0</v>
      </c>
      <c r="AE33" s="129" t="s">
        <v>10</v>
      </c>
      <c r="AF33" s="303">
        <v>0</v>
      </c>
      <c r="AG33" s="304">
        <v>0</v>
      </c>
      <c r="AH33" s="129" t="s">
        <v>10</v>
      </c>
      <c r="AI33" s="303">
        <v>0</v>
      </c>
      <c r="AJ33" s="304">
        <v>0</v>
      </c>
      <c r="AK33" s="129" t="s">
        <v>10</v>
      </c>
      <c r="AL33" s="303">
        <v>0</v>
      </c>
      <c r="AM33" s="304">
        <v>0</v>
      </c>
      <c r="AN33" s="129" t="s">
        <v>10</v>
      </c>
      <c r="AO33" s="303">
        <f>AM33/19.5</f>
        <v>0</v>
      </c>
      <c r="AP33" s="304">
        <v>0</v>
      </c>
      <c r="AQ33" s="129" t="s">
        <v>10</v>
      </c>
      <c r="AR33" s="316">
        <f>AP33/19.5</f>
        <v>0</v>
      </c>
      <c r="AS33" s="234">
        <f>SUM(R33,U33,X33,AA33,AD33,AG33,AJ33,AM33,AP33)</f>
        <v>213</v>
      </c>
      <c r="AT33" s="129" t="s">
        <v>10</v>
      </c>
      <c r="AU33" s="235">
        <f>SUM(T33,W33,Z33,AC33,AF33,AI33,AL33,AO33,AR33)</f>
        <v>8</v>
      </c>
      <c r="AV33" s="165"/>
      <c r="AW33" s="319">
        <v>40</v>
      </c>
      <c r="AX33" s="324">
        <v>88</v>
      </c>
      <c r="AY33" s="115"/>
      <c r="AZ33" s="340">
        <f>SUM(R33+U33)</f>
        <v>213</v>
      </c>
      <c r="BA33" s="146">
        <f>AZ33/AS33*100</f>
        <v>100</v>
      </c>
      <c r="BB33" s="272"/>
      <c r="BC33" s="272"/>
      <c r="BD33" s="272"/>
      <c r="BE33" s="273"/>
      <c r="BF33" s="328">
        <v>23</v>
      </c>
      <c r="BG33" s="132">
        <f>BF33/AS33*100</f>
        <v>10.7981220657277</v>
      </c>
      <c r="BH33" s="272"/>
      <c r="BI33" s="272"/>
      <c r="BJ33" s="133">
        <f t="shared" si="18"/>
        <v>23</v>
      </c>
      <c r="BK33" s="134">
        <f t="shared" si="18"/>
        <v>10.7981220657277</v>
      </c>
    </row>
    <row r="34" spans="1:63" ht="13.5" thickBot="1" x14ac:dyDescent="0.25">
      <c r="A34" s="33"/>
      <c r="B34" s="64"/>
      <c r="C34" s="65"/>
      <c r="D34" s="66"/>
      <c r="E34" s="67"/>
      <c r="F34" s="68"/>
      <c r="G34" s="68"/>
      <c r="H34" s="67"/>
      <c r="I34" s="68"/>
      <c r="J34" s="68"/>
      <c r="K34" s="67"/>
      <c r="L34" s="68"/>
      <c r="M34" s="68"/>
      <c r="N34" s="67"/>
      <c r="O34" s="68"/>
      <c r="P34" s="68"/>
      <c r="Q34" s="67"/>
      <c r="R34" s="39">
        <f>R33+R32</f>
        <v>239</v>
      </c>
      <c r="S34" s="74" t="s">
        <v>10</v>
      </c>
      <c r="T34" s="37">
        <f t="shared" ref="T34:AW34" si="19">T33+T32</f>
        <v>9</v>
      </c>
      <c r="U34" s="75">
        <f t="shared" si="19"/>
        <v>243</v>
      </c>
      <c r="V34" s="74" t="s">
        <v>10</v>
      </c>
      <c r="W34" s="37">
        <f t="shared" si="19"/>
        <v>9</v>
      </c>
      <c r="X34" s="75">
        <f t="shared" si="19"/>
        <v>229</v>
      </c>
      <c r="Y34" s="74" t="s">
        <v>10</v>
      </c>
      <c r="Z34" s="37">
        <f t="shared" si="19"/>
        <v>8</v>
      </c>
      <c r="AA34" s="75">
        <f t="shared" si="19"/>
        <v>226</v>
      </c>
      <c r="AB34" s="74" t="s">
        <v>10</v>
      </c>
      <c r="AC34" s="37">
        <f t="shared" si="19"/>
        <v>8</v>
      </c>
      <c r="AD34" s="75">
        <f t="shared" si="19"/>
        <v>225</v>
      </c>
      <c r="AE34" s="74" t="s">
        <v>10</v>
      </c>
      <c r="AF34" s="37">
        <f t="shared" si="19"/>
        <v>8</v>
      </c>
      <c r="AG34" s="76">
        <f t="shared" si="19"/>
        <v>164</v>
      </c>
      <c r="AH34" s="74" t="s">
        <v>10</v>
      </c>
      <c r="AI34" s="76">
        <f t="shared" si="19"/>
        <v>6</v>
      </c>
      <c r="AJ34" s="75">
        <f t="shared" si="19"/>
        <v>81</v>
      </c>
      <c r="AK34" s="74" t="s">
        <v>10</v>
      </c>
      <c r="AL34" s="37">
        <f t="shared" si="19"/>
        <v>4.1538461538461542</v>
      </c>
      <c r="AM34" s="75">
        <f t="shared" si="19"/>
        <v>98</v>
      </c>
      <c r="AN34" s="74" t="s">
        <v>10</v>
      </c>
      <c r="AO34" s="37">
        <f t="shared" si="19"/>
        <v>5.0256410256410255</v>
      </c>
      <c r="AP34" s="75">
        <f t="shared" si="19"/>
        <v>80</v>
      </c>
      <c r="AQ34" s="74" t="s">
        <v>10</v>
      </c>
      <c r="AR34" s="38">
        <f t="shared" si="19"/>
        <v>4.1025641025641022</v>
      </c>
      <c r="AS34" s="221">
        <f t="shared" si="19"/>
        <v>1585</v>
      </c>
      <c r="AT34" s="74" t="s">
        <v>10</v>
      </c>
      <c r="AU34" s="231">
        <f t="shared" si="19"/>
        <v>61.282051282051285</v>
      </c>
      <c r="AV34" s="47"/>
      <c r="AW34" s="41">
        <f t="shared" si="19"/>
        <v>156</v>
      </c>
      <c r="AX34" s="41">
        <f>AX33+AX32</f>
        <v>400</v>
      </c>
      <c r="AY34" s="115"/>
      <c r="AZ34" s="339">
        <f>AZ33+AZ32</f>
        <v>1326</v>
      </c>
      <c r="BA34" s="167">
        <f>AZ34/AS34*100</f>
        <v>83.65930599369085</v>
      </c>
      <c r="BB34" s="168"/>
      <c r="BC34" s="168"/>
      <c r="BD34" s="168"/>
      <c r="BE34" s="169"/>
      <c r="BF34" s="170">
        <f>BF33+BF32</f>
        <v>135</v>
      </c>
      <c r="BG34" s="171">
        <f>BF34/AS34*100</f>
        <v>8.517350157728707</v>
      </c>
      <c r="BH34" s="168"/>
      <c r="BI34" s="168"/>
      <c r="BJ34" s="168">
        <f t="shared" si="18"/>
        <v>135</v>
      </c>
      <c r="BK34" s="172">
        <f t="shared" si="18"/>
        <v>8.517350157728707</v>
      </c>
    </row>
    <row r="35" spans="1:63" ht="14.25" thickTop="1" thickBot="1" x14ac:dyDescent="0.25">
      <c r="A35" s="55"/>
      <c r="B35" s="56"/>
      <c r="C35" s="78"/>
      <c r="D35" s="79"/>
      <c r="E35" s="78"/>
      <c r="F35" s="80"/>
      <c r="G35" s="78"/>
      <c r="H35" s="78"/>
      <c r="I35" s="80"/>
      <c r="J35" s="78"/>
      <c r="K35" s="78"/>
      <c r="L35" s="80"/>
      <c r="M35" s="78"/>
      <c r="N35" s="81"/>
      <c r="O35" s="82"/>
      <c r="P35" s="82"/>
      <c r="Q35" s="83"/>
      <c r="R35" s="84"/>
      <c r="S35" s="85"/>
      <c r="T35" s="86"/>
      <c r="U35" s="87"/>
      <c r="V35" s="85"/>
      <c r="W35" s="86"/>
      <c r="X35" s="87"/>
      <c r="Y35" s="85"/>
      <c r="Z35" s="86"/>
      <c r="AA35" s="87"/>
      <c r="AB35" s="85"/>
      <c r="AC35" s="86"/>
      <c r="AD35" s="87"/>
      <c r="AE35" s="85"/>
      <c r="AF35" s="86"/>
      <c r="AG35" s="87"/>
      <c r="AH35" s="85"/>
      <c r="AI35" s="86"/>
      <c r="AJ35" s="87"/>
      <c r="AK35" s="85"/>
      <c r="AL35" s="88"/>
      <c r="AM35" s="89"/>
      <c r="AN35" s="90"/>
      <c r="AO35" s="88"/>
      <c r="AP35" s="89"/>
      <c r="AQ35" s="90"/>
      <c r="AR35" s="88"/>
      <c r="AS35" s="216"/>
      <c r="AT35" s="85"/>
      <c r="AU35" s="282"/>
      <c r="AV35" s="165"/>
      <c r="AW35" s="91"/>
      <c r="AX35" s="182"/>
      <c r="AY35" s="115"/>
      <c r="AZ35" s="183"/>
      <c r="BA35" s="148"/>
      <c r="BB35" s="184"/>
      <c r="BC35" s="184"/>
      <c r="BD35" s="184"/>
      <c r="BE35" s="185"/>
      <c r="BF35" s="186"/>
      <c r="BG35" s="132"/>
      <c r="BH35" s="184"/>
      <c r="BI35" s="184"/>
      <c r="BJ35" s="133"/>
      <c r="BK35" s="152"/>
    </row>
    <row r="36" spans="1:63" ht="13.5" thickBot="1" x14ac:dyDescent="0.25">
      <c r="A36" s="92" t="s">
        <v>33</v>
      </c>
      <c r="B36" s="93"/>
      <c r="C36" s="94"/>
      <c r="D36" s="95"/>
      <c r="E36" s="96"/>
      <c r="F36" s="97"/>
      <c r="G36" s="98"/>
      <c r="H36" s="96"/>
      <c r="I36" s="97"/>
      <c r="J36" s="98"/>
      <c r="K36" s="96"/>
      <c r="L36" s="97"/>
      <c r="M36" s="95"/>
      <c r="N36" s="96"/>
      <c r="O36" s="99"/>
      <c r="P36" s="100"/>
      <c r="Q36" s="101"/>
      <c r="R36" s="102">
        <f>R19+R29+R24+R34</f>
        <v>541</v>
      </c>
      <c r="S36" s="103" t="s">
        <v>10</v>
      </c>
      <c r="T36" s="104">
        <f>T29+T24+T19+T34</f>
        <v>20</v>
      </c>
      <c r="U36" s="102">
        <f>U19+U24+U29+U34</f>
        <v>579</v>
      </c>
      <c r="V36" s="280" t="s">
        <v>10</v>
      </c>
      <c r="W36" s="281">
        <f t="shared" ref="W36:AR36" si="20">W19+W24+W29+W34</f>
        <v>21</v>
      </c>
      <c r="X36" s="102">
        <f t="shared" si="20"/>
        <v>581</v>
      </c>
      <c r="Y36" s="280" t="s">
        <v>10</v>
      </c>
      <c r="Z36" s="281">
        <f t="shared" si="20"/>
        <v>20</v>
      </c>
      <c r="AA36" s="102">
        <f t="shared" si="20"/>
        <v>548</v>
      </c>
      <c r="AB36" s="280" t="s">
        <v>10</v>
      </c>
      <c r="AC36" s="281">
        <f t="shared" si="20"/>
        <v>20</v>
      </c>
      <c r="AD36" s="102">
        <f t="shared" si="20"/>
        <v>568</v>
      </c>
      <c r="AE36" s="280" t="s">
        <v>10</v>
      </c>
      <c r="AF36" s="281">
        <f t="shared" si="20"/>
        <v>21</v>
      </c>
      <c r="AG36" s="102">
        <f t="shared" si="20"/>
        <v>367</v>
      </c>
      <c r="AH36" s="280" t="s">
        <v>10</v>
      </c>
      <c r="AI36" s="281">
        <f t="shared" si="20"/>
        <v>15</v>
      </c>
      <c r="AJ36" s="102">
        <f t="shared" si="20"/>
        <v>293</v>
      </c>
      <c r="AK36" s="280" t="s">
        <v>10</v>
      </c>
      <c r="AL36" s="281">
        <f t="shared" si="20"/>
        <v>15.153846153846153</v>
      </c>
      <c r="AM36" s="102">
        <f t="shared" si="20"/>
        <v>323</v>
      </c>
      <c r="AN36" s="280" t="s">
        <v>10</v>
      </c>
      <c r="AO36" s="281">
        <f t="shared" si="20"/>
        <v>16.025641025641026</v>
      </c>
      <c r="AP36" s="102">
        <f t="shared" si="20"/>
        <v>266</v>
      </c>
      <c r="AQ36" s="280" t="s">
        <v>10</v>
      </c>
      <c r="AR36" s="102">
        <f t="shared" si="20"/>
        <v>14.102564102564102</v>
      </c>
      <c r="AS36" s="236">
        <f>AS34+AS29+AS24+AS19</f>
        <v>4066</v>
      </c>
      <c r="AT36" s="103" t="s">
        <v>10</v>
      </c>
      <c r="AU36" s="237">
        <f>AU32+AU29+AU24+AU19</f>
        <v>154.28205128205127</v>
      </c>
      <c r="AV36" s="209"/>
      <c r="AW36" s="240">
        <f>AW34+AW29+AW24+AW19</f>
        <v>375</v>
      </c>
      <c r="AX36" s="205">
        <f>AX34+AX29+AX24+AX19</f>
        <v>1081</v>
      </c>
      <c r="AY36" s="187"/>
      <c r="AZ36" s="188">
        <f>AZ34+AZ29+AZ24+AZ19</f>
        <v>2012</v>
      </c>
      <c r="BA36" s="189">
        <f>AZ36/AS36*100</f>
        <v>49.48352188883424</v>
      </c>
      <c r="BB36" s="190"/>
      <c r="BC36" s="190"/>
      <c r="BD36" s="190"/>
      <c r="BE36" s="191"/>
      <c r="BF36" s="192">
        <f>BF34+BF29+BF24+BF19</f>
        <v>194</v>
      </c>
      <c r="BG36" s="193">
        <f>BF36/AS36*100</f>
        <v>4.7712739793408749</v>
      </c>
      <c r="BH36" s="194"/>
      <c r="BI36" s="194"/>
      <c r="BJ36" s="300">
        <f>SUM(BJ19+BJ24+BJ29+BJ34)</f>
        <v>194</v>
      </c>
      <c r="BK36" s="195">
        <f>BG36</f>
        <v>4.7712739793408749</v>
      </c>
    </row>
    <row r="37" spans="1:63" ht="13.5" thickBot="1" x14ac:dyDescent="0.25">
      <c r="A37" s="105" t="s">
        <v>34</v>
      </c>
      <c r="B37" s="106"/>
      <c r="C37" s="107">
        <f>C16</f>
        <v>356</v>
      </c>
      <c r="D37" s="108" t="str">
        <f t="shared" ref="D37:N37" si="21">D16</f>
        <v>/</v>
      </c>
      <c r="E37" s="109">
        <f t="shared" si="21"/>
        <v>16</v>
      </c>
      <c r="F37" s="110">
        <f t="shared" si="21"/>
        <v>395</v>
      </c>
      <c r="G37" s="108" t="str">
        <f t="shared" si="21"/>
        <v>/</v>
      </c>
      <c r="H37" s="109">
        <f t="shared" si="21"/>
        <v>15</v>
      </c>
      <c r="I37" s="110">
        <f t="shared" si="21"/>
        <v>552</v>
      </c>
      <c r="J37" s="108" t="str">
        <f t="shared" si="21"/>
        <v>/</v>
      </c>
      <c r="K37" s="109">
        <f t="shared" si="21"/>
        <v>23</v>
      </c>
      <c r="L37" s="110">
        <f t="shared" si="21"/>
        <v>541</v>
      </c>
      <c r="M37" s="108" t="str">
        <f t="shared" si="21"/>
        <v>/</v>
      </c>
      <c r="N37" s="109">
        <f t="shared" si="21"/>
        <v>23</v>
      </c>
      <c r="O37" s="111">
        <f>O16</f>
        <v>339</v>
      </c>
      <c r="P37" s="111" t="str">
        <f>P16</f>
        <v>/</v>
      </c>
      <c r="Q37" s="111">
        <f>Q16</f>
        <v>16</v>
      </c>
      <c r="R37" s="112">
        <f>R24+R29+R36</f>
        <v>843</v>
      </c>
      <c r="S37" s="113" t="s">
        <v>10</v>
      </c>
      <c r="T37" s="109">
        <f t="shared" ref="T37:AR37" si="22">T36</f>
        <v>20</v>
      </c>
      <c r="U37" s="112">
        <f>U36</f>
        <v>579</v>
      </c>
      <c r="V37" s="113" t="s">
        <v>10</v>
      </c>
      <c r="W37" s="111">
        <f t="shared" si="22"/>
        <v>21</v>
      </c>
      <c r="X37" s="114">
        <f>X36</f>
        <v>581</v>
      </c>
      <c r="Y37" s="113" t="s">
        <v>10</v>
      </c>
      <c r="Z37" s="109">
        <f t="shared" si="22"/>
        <v>20</v>
      </c>
      <c r="AA37" s="112">
        <f t="shared" si="22"/>
        <v>548</v>
      </c>
      <c r="AB37" s="113" t="s">
        <v>10</v>
      </c>
      <c r="AC37" s="111">
        <f t="shared" si="22"/>
        <v>20</v>
      </c>
      <c r="AD37" s="114">
        <f t="shared" si="22"/>
        <v>568</v>
      </c>
      <c r="AE37" s="113" t="s">
        <v>10</v>
      </c>
      <c r="AF37" s="109">
        <f t="shared" si="22"/>
        <v>21</v>
      </c>
      <c r="AG37" s="112">
        <f t="shared" si="22"/>
        <v>367</v>
      </c>
      <c r="AH37" s="113" t="s">
        <v>10</v>
      </c>
      <c r="AI37" s="111">
        <f t="shared" si="22"/>
        <v>15</v>
      </c>
      <c r="AJ37" s="114">
        <f t="shared" si="22"/>
        <v>293</v>
      </c>
      <c r="AK37" s="113" t="s">
        <v>10</v>
      </c>
      <c r="AL37" s="109">
        <f t="shared" si="22"/>
        <v>15.153846153846153</v>
      </c>
      <c r="AM37" s="112">
        <f t="shared" si="22"/>
        <v>323</v>
      </c>
      <c r="AN37" s="113" t="s">
        <v>10</v>
      </c>
      <c r="AO37" s="111">
        <f t="shared" si="22"/>
        <v>16.025641025641026</v>
      </c>
      <c r="AP37" s="114">
        <f t="shared" si="22"/>
        <v>266</v>
      </c>
      <c r="AQ37" s="113" t="s">
        <v>10</v>
      </c>
      <c r="AR37" s="111">
        <f t="shared" si="22"/>
        <v>14.102564102564102</v>
      </c>
      <c r="AS37" s="238">
        <f>AS36+AS16</f>
        <v>6249</v>
      </c>
      <c r="AT37" s="113" t="s">
        <v>10</v>
      </c>
      <c r="AU37" s="239">
        <f>AU36+AU16</f>
        <v>247.28205128205127</v>
      </c>
      <c r="AV37" s="47"/>
      <c r="AW37" s="206">
        <f>AW36+AW16</f>
        <v>703</v>
      </c>
      <c r="AX37" s="206">
        <f>AX36+AX16</f>
        <v>1771</v>
      </c>
      <c r="AY37" s="115"/>
      <c r="AZ37" s="196">
        <f>AZ16+AZ36</f>
        <v>3174</v>
      </c>
      <c r="BA37" s="197">
        <f>AZ37/AS37*100</f>
        <v>50.792126740278441</v>
      </c>
      <c r="BB37" s="198">
        <f>BB16</f>
        <v>204</v>
      </c>
      <c r="BC37" s="197">
        <f>BB37/AS37*100</f>
        <v>3.2645223235717715</v>
      </c>
      <c r="BD37" s="198">
        <f>AZ37+BB37</f>
        <v>3378</v>
      </c>
      <c r="BE37" s="199">
        <f>BD37/AS37*100</f>
        <v>54.056649063850216</v>
      </c>
      <c r="BF37" s="200">
        <f>BF36+BF16</f>
        <v>340</v>
      </c>
      <c r="BG37" s="201">
        <f>BF37/AS37*100</f>
        <v>5.4408705392862853</v>
      </c>
      <c r="BH37" s="202">
        <f>BH16</f>
        <v>301</v>
      </c>
      <c r="BI37" s="203">
        <f>BH37/AS37*100</f>
        <v>4.8167706833093291</v>
      </c>
      <c r="BJ37" s="301">
        <f>BF37+BH37</f>
        <v>641</v>
      </c>
      <c r="BK37" s="204">
        <f>BJ37/AS37*100</f>
        <v>10.257641222595614</v>
      </c>
    </row>
    <row r="39" spans="1:63" x14ac:dyDescent="0.2">
      <c r="A39" s="299" t="s">
        <v>49</v>
      </c>
    </row>
  </sheetData>
  <mergeCells count="21">
    <mergeCell ref="AA3:AC3"/>
    <mergeCell ref="AD3:AF3"/>
    <mergeCell ref="AG3:AI3"/>
    <mergeCell ref="AJ2:AL3"/>
    <mergeCell ref="AM2:AO3"/>
    <mergeCell ref="A1:AO1"/>
    <mergeCell ref="AP1:AU1"/>
    <mergeCell ref="AZ1:BK1"/>
    <mergeCell ref="AW1:AX1"/>
    <mergeCell ref="AZ2:BA2"/>
    <mergeCell ref="BB2:BC2"/>
    <mergeCell ref="BD2:BE2"/>
    <mergeCell ref="BF2:BK2"/>
    <mergeCell ref="AP2:AR3"/>
    <mergeCell ref="C3:E3"/>
    <mergeCell ref="F3:H3"/>
    <mergeCell ref="I3:K3"/>
    <mergeCell ref="L3:N3"/>
    <mergeCell ref="R3:T3"/>
    <mergeCell ref="U3:W3"/>
    <mergeCell ref="X3:Z3"/>
  </mergeCells>
  <pageMargins left="0.7" right="0.7" top="0.78740157499999996" bottom="0.78740157499999996" header="0.3" footer="0.3"/>
  <pageSetup paperSize="8"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  Statistik 2020-2021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Hummel, Thorsten</dc:creator>
  <cp:lastModifiedBy>Jordans, Alexander</cp:lastModifiedBy>
  <cp:lastPrinted>2020-07-14T05:43:47Z</cp:lastPrinted>
  <dcterms:created xsi:type="dcterms:W3CDTF">2020-01-24T09:20:18Z</dcterms:created>
  <dcterms:modified xsi:type="dcterms:W3CDTF">2021-08-18T12:09:36Z</dcterms:modified>
</cp:coreProperties>
</file>